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4\"/>
    </mc:Choice>
  </mc:AlternateContent>
  <xr:revisionPtr revIDLastSave="0" documentId="13_ncr:1_{6925CB89-147B-48FF-B058-DADFA0EEE8CE}" xr6:coauthVersionLast="47" xr6:coauthVersionMax="47" xr10:uidLastSave="{00000000-0000-0000-0000-000000000000}"/>
  <workbookProtection workbookAlgorithmName="SHA-512" workbookHashValue="qokNpUtIWoEmIAbLfyQ/yYU6psAPDoxdtkZFasCwNbPOtosf+JepES1RvOeMCwdFJ9rnjU6d1KC5mwq6857Mkg==" workbookSaltValue="fCd7a0CfA/I6EFUtux7e1g==" workbookSpinCount="100000" lockStructure="1"/>
  <bookViews>
    <workbookView xWindow="780" yWindow="780" windowWidth="21540" windowHeight="14250" xr2:uid="{00000000-000D-0000-FFFF-FFFF00000000}"/>
  </bookViews>
  <sheets>
    <sheet name="VIP Elite Trip" sheetId="23" r:id="rId1"/>
    <sheet name="New Reps" sheetId="24" r:id="rId2"/>
  </sheets>
  <calcPr calcId="191029"/>
</workbook>
</file>

<file path=xl/calcChain.xml><?xml version="1.0" encoding="utf-8"?>
<calcChain xmlns="http://schemas.openxmlformats.org/spreadsheetml/2006/main">
  <c r="U9" i="24" l="1"/>
  <c r="U10" i="24"/>
  <c r="U11" i="24"/>
  <c r="U12" i="24"/>
  <c r="U13" i="24"/>
  <c r="U14" i="24"/>
  <c r="U15" i="24"/>
  <c r="U16" i="24"/>
  <c r="U17" i="24"/>
  <c r="U18" i="24"/>
  <c r="U19" i="24"/>
  <c r="U20" i="24"/>
  <c r="U21" i="24"/>
  <c r="U22" i="24"/>
  <c r="U23" i="24"/>
  <c r="U24" i="24"/>
  <c r="U25" i="24"/>
  <c r="U26" i="24"/>
  <c r="U27" i="24"/>
  <c r="U28" i="24"/>
  <c r="U29" i="24"/>
  <c r="U30" i="24"/>
  <c r="U31" i="24"/>
  <c r="U32" i="24"/>
  <c r="U33" i="24"/>
  <c r="U34" i="24"/>
  <c r="U35" i="24"/>
  <c r="U36" i="24"/>
  <c r="U37" i="24"/>
  <c r="U38" i="24"/>
  <c r="U39" i="24"/>
  <c r="U40" i="24"/>
  <c r="U41" i="24"/>
  <c r="U42" i="24"/>
  <c r="U43" i="24"/>
  <c r="U44" i="24"/>
  <c r="U45" i="24"/>
  <c r="U46" i="24"/>
  <c r="U47" i="24"/>
  <c r="U48" i="24"/>
  <c r="U49" i="24"/>
  <c r="U50" i="24"/>
  <c r="U51" i="24"/>
  <c r="U52" i="24"/>
  <c r="U53" i="24"/>
  <c r="U54" i="24"/>
  <c r="U55" i="24"/>
  <c r="U56" i="24"/>
  <c r="U57" i="24"/>
  <c r="U58" i="24"/>
  <c r="U59" i="24"/>
  <c r="U60" i="24"/>
  <c r="U61" i="24"/>
  <c r="U62" i="24"/>
  <c r="U63" i="24"/>
  <c r="U64" i="24"/>
  <c r="U65" i="24"/>
  <c r="U66" i="24"/>
  <c r="U67" i="24"/>
  <c r="U68" i="24"/>
  <c r="U69" i="24"/>
  <c r="U70" i="24"/>
  <c r="U71" i="24"/>
  <c r="U72" i="24"/>
  <c r="U73" i="24"/>
  <c r="U74" i="24"/>
  <c r="U75" i="24"/>
  <c r="U76" i="24"/>
  <c r="U77" i="24"/>
  <c r="U78" i="24"/>
  <c r="U79" i="24"/>
  <c r="U80" i="24"/>
  <c r="U81" i="24"/>
  <c r="U82" i="24"/>
  <c r="U83" i="24"/>
  <c r="U84" i="24"/>
  <c r="U85" i="24"/>
  <c r="U86" i="24"/>
  <c r="U87" i="24"/>
  <c r="U88" i="24"/>
  <c r="U89" i="24"/>
  <c r="U90" i="24"/>
  <c r="U91" i="24"/>
  <c r="U92" i="24"/>
  <c r="U93" i="24"/>
  <c r="U94" i="24"/>
  <c r="U95" i="24"/>
  <c r="U96" i="24"/>
  <c r="U97" i="24"/>
  <c r="U98" i="24"/>
  <c r="U99" i="24"/>
  <c r="U100" i="24"/>
  <c r="U101" i="24"/>
  <c r="U102" i="24"/>
  <c r="U103" i="24"/>
  <c r="U104" i="24"/>
  <c r="U105" i="24"/>
  <c r="U106" i="24"/>
  <c r="U107" i="24"/>
  <c r="U108" i="24"/>
  <c r="U109" i="24"/>
  <c r="U110" i="24"/>
  <c r="U111" i="24"/>
  <c r="U112" i="24"/>
  <c r="U113" i="24"/>
  <c r="U114" i="24"/>
  <c r="U115" i="24"/>
  <c r="U116" i="24"/>
  <c r="U117" i="24"/>
  <c r="U118" i="24"/>
  <c r="U119" i="24"/>
  <c r="U120" i="24"/>
  <c r="U121" i="24"/>
  <c r="U122" i="24"/>
  <c r="U123" i="24"/>
  <c r="U124" i="24"/>
  <c r="U125" i="24"/>
  <c r="U126" i="24"/>
  <c r="U127" i="24"/>
  <c r="U128" i="24"/>
  <c r="U129" i="24"/>
  <c r="U130" i="24"/>
  <c r="U131" i="24"/>
  <c r="U132" i="24"/>
  <c r="U133" i="24"/>
  <c r="U134" i="24"/>
  <c r="U135" i="24"/>
  <c r="U136" i="24"/>
  <c r="U137" i="24"/>
  <c r="U138" i="24"/>
  <c r="U139" i="24"/>
  <c r="U140" i="24"/>
  <c r="U141" i="24"/>
  <c r="U142" i="24"/>
  <c r="U143" i="24"/>
  <c r="U144" i="24"/>
  <c r="U145" i="24"/>
  <c r="U146" i="24"/>
  <c r="U147" i="24"/>
  <c r="U148" i="24"/>
  <c r="U149" i="24"/>
  <c r="U150" i="24"/>
  <c r="U151" i="24"/>
  <c r="U152" i="24"/>
  <c r="U153" i="24"/>
  <c r="U154" i="24"/>
  <c r="U155" i="24"/>
  <c r="U156" i="24"/>
  <c r="U157" i="24"/>
  <c r="U8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32" i="24"/>
  <c r="W33" i="24"/>
  <c r="W34" i="24"/>
  <c r="W35" i="24"/>
  <c r="W36" i="24"/>
  <c r="W37" i="24"/>
  <c r="W38" i="24"/>
  <c r="W39" i="24"/>
  <c r="W40" i="24"/>
  <c r="W41" i="24"/>
  <c r="W42" i="24"/>
  <c r="W43" i="24"/>
  <c r="W44" i="24"/>
  <c r="W45" i="24"/>
  <c r="W46" i="24"/>
  <c r="W47" i="24"/>
  <c r="W48" i="24"/>
  <c r="W49" i="24"/>
  <c r="W50" i="24"/>
  <c r="W51" i="24"/>
  <c r="W52" i="24"/>
  <c r="W53" i="24"/>
  <c r="W54" i="24"/>
  <c r="W55" i="24"/>
  <c r="W56" i="24"/>
  <c r="W57" i="24"/>
  <c r="W58" i="24"/>
  <c r="W59" i="24"/>
  <c r="W60" i="24"/>
  <c r="W61" i="24"/>
  <c r="W62" i="24"/>
  <c r="W63" i="24"/>
  <c r="W64" i="24"/>
  <c r="W65" i="24"/>
  <c r="W66" i="24"/>
  <c r="W67" i="24"/>
  <c r="W68" i="24"/>
  <c r="W69" i="24"/>
  <c r="W70" i="24"/>
  <c r="W71" i="24"/>
  <c r="W72" i="24"/>
  <c r="W73" i="24"/>
  <c r="W74" i="24"/>
  <c r="W75" i="24"/>
  <c r="W76" i="24"/>
  <c r="W77" i="24"/>
  <c r="W78" i="24"/>
  <c r="W79" i="24"/>
  <c r="W80" i="24"/>
  <c r="W81" i="24"/>
  <c r="W82" i="24"/>
  <c r="W83" i="24"/>
  <c r="W84" i="24"/>
  <c r="W85" i="24"/>
  <c r="W86" i="24"/>
  <c r="W87" i="24"/>
  <c r="W88" i="24"/>
  <c r="W89" i="24"/>
  <c r="W90" i="24"/>
  <c r="W91" i="24"/>
  <c r="W92" i="24"/>
  <c r="W93" i="24"/>
  <c r="W94" i="24"/>
  <c r="W95" i="24"/>
  <c r="W96" i="24"/>
  <c r="W97" i="24"/>
  <c r="W98" i="24"/>
  <c r="W99" i="24"/>
  <c r="W100" i="24"/>
  <c r="W101" i="24"/>
  <c r="W102" i="24"/>
  <c r="W103" i="24"/>
  <c r="W104" i="24"/>
  <c r="W105" i="24"/>
  <c r="W106" i="24"/>
  <c r="W107" i="24"/>
  <c r="W108" i="24"/>
  <c r="W109" i="24"/>
  <c r="W110" i="24"/>
  <c r="W111" i="24"/>
  <c r="W112" i="24"/>
  <c r="W113" i="24"/>
  <c r="W114" i="24"/>
  <c r="W115" i="24"/>
  <c r="W116" i="24"/>
  <c r="W117" i="24"/>
  <c r="W118" i="24"/>
  <c r="W119" i="24"/>
  <c r="W120" i="24"/>
  <c r="W121" i="24"/>
  <c r="W122" i="24"/>
  <c r="W123" i="24"/>
  <c r="W124" i="24"/>
  <c r="W125" i="24"/>
  <c r="W126" i="24"/>
  <c r="W127" i="24"/>
  <c r="W128" i="24"/>
  <c r="W129" i="24"/>
  <c r="W130" i="24"/>
  <c r="W131" i="24"/>
  <c r="W132" i="24"/>
  <c r="W133" i="24"/>
  <c r="W134" i="24"/>
  <c r="W135" i="24"/>
  <c r="W136" i="24"/>
  <c r="W137" i="24"/>
  <c r="W138" i="24"/>
  <c r="W139" i="24"/>
  <c r="W140" i="24"/>
  <c r="W141" i="24"/>
  <c r="W142" i="24"/>
  <c r="W143" i="24"/>
  <c r="W144" i="24"/>
  <c r="W145" i="24"/>
  <c r="W146" i="24"/>
  <c r="W147" i="24"/>
  <c r="W148" i="24"/>
  <c r="W149" i="24"/>
  <c r="W150" i="24"/>
  <c r="W151" i="24"/>
  <c r="W152" i="24"/>
  <c r="W153" i="24"/>
  <c r="W154" i="24"/>
  <c r="W155" i="24"/>
  <c r="W156" i="24"/>
  <c r="W157" i="24"/>
  <c r="N23" i="23"/>
  <c r="V10" i="24"/>
  <c r="V11" i="24"/>
  <c r="V12" i="24"/>
  <c r="V13" i="24"/>
  <c r="V14" i="24"/>
  <c r="V15" i="24"/>
  <c r="V16" i="24"/>
  <c r="V17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34" i="24"/>
  <c r="V35" i="24"/>
  <c r="V36" i="24"/>
  <c r="V37" i="24"/>
  <c r="V38" i="24"/>
  <c r="V39" i="24"/>
  <c r="V40" i="24"/>
  <c r="V41" i="24"/>
  <c r="V42" i="24"/>
  <c r="V43" i="24"/>
  <c r="V44" i="24"/>
  <c r="V45" i="24"/>
  <c r="V46" i="24"/>
  <c r="V47" i="24"/>
  <c r="V48" i="24"/>
  <c r="V49" i="24"/>
  <c r="V50" i="24"/>
  <c r="V51" i="24"/>
  <c r="V52" i="24"/>
  <c r="V53" i="24"/>
  <c r="V54" i="24"/>
  <c r="V55" i="24"/>
  <c r="V56" i="24"/>
  <c r="V57" i="24"/>
  <c r="V58" i="24"/>
  <c r="V59" i="24"/>
  <c r="V60" i="24"/>
  <c r="V61" i="24"/>
  <c r="V62" i="24"/>
  <c r="V63" i="24"/>
  <c r="V64" i="24"/>
  <c r="V65" i="24"/>
  <c r="V66" i="24"/>
  <c r="V67" i="24"/>
  <c r="V68" i="24"/>
  <c r="V69" i="24"/>
  <c r="V70" i="24"/>
  <c r="V71" i="24"/>
  <c r="V72" i="24"/>
  <c r="V73" i="24"/>
  <c r="V74" i="24"/>
  <c r="V75" i="24"/>
  <c r="V76" i="24"/>
  <c r="V77" i="24"/>
  <c r="V78" i="24"/>
  <c r="V79" i="24"/>
  <c r="V80" i="24"/>
  <c r="V81" i="24"/>
  <c r="V82" i="24"/>
  <c r="V83" i="24"/>
  <c r="V84" i="24"/>
  <c r="V85" i="24"/>
  <c r="V86" i="24"/>
  <c r="V87" i="24"/>
  <c r="V88" i="24"/>
  <c r="V89" i="24"/>
  <c r="V90" i="24"/>
  <c r="V91" i="24"/>
  <c r="V92" i="24"/>
  <c r="V93" i="24"/>
  <c r="V94" i="24"/>
  <c r="V95" i="24"/>
  <c r="V96" i="24"/>
  <c r="V97" i="24"/>
  <c r="V98" i="24"/>
  <c r="V99" i="24"/>
  <c r="V100" i="24"/>
  <c r="V101" i="24"/>
  <c r="V102" i="24"/>
  <c r="V103" i="24"/>
  <c r="V104" i="24"/>
  <c r="V105" i="24"/>
  <c r="V106" i="24"/>
  <c r="V107" i="24"/>
  <c r="V108" i="24"/>
  <c r="V109" i="24"/>
  <c r="V110" i="24"/>
  <c r="V111" i="24"/>
  <c r="V112" i="24"/>
  <c r="V113" i="24"/>
  <c r="V114" i="24"/>
  <c r="V115" i="24"/>
  <c r="V116" i="24"/>
  <c r="V117" i="24"/>
  <c r="V118" i="24"/>
  <c r="V119" i="24"/>
  <c r="V120" i="24"/>
  <c r="V121" i="24"/>
  <c r="V122" i="24"/>
  <c r="V123" i="24"/>
  <c r="V124" i="24"/>
  <c r="V125" i="24"/>
  <c r="V126" i="24"/>
  <c r="V127" i="24"/>
  <c r="V128" i="24"/>
  <c r="V129" i="24"/>
  <c r="V130" i="24"/>
  <c r="V131" i="24"/>
  <c r="V132" i="24"/>
  <c r="V133" i="24"/>
  <c r="V134" i="24"/>
  <c r="V135" i="24"/>
  <c r="V136" i="24"/>
  <c r="V137" i="24"/>
  <c r="V138" i="24"/>
  <c r="V139" i="24"/>
  <c r="V140" i="24"/>
  <c r="V141" i="24"/>
  <c r="V142" i="24"/>
  <c r="V143" i="24"/>
  <c r="V144" i="24"/>
  <c r="V145" i="24"/>
  <c r="V146" i="24"/>
  <c r="V147" i="24"/>
  <c r="V148" i="24"/>
  <c r="V149" i="24"/>
  <c r="V150" i="24"/>
  <c r="V151" i="24"/>
  <c r="V152" i="24"/>
  <c r="V153" i="24"/>
  <c r="V154" i="24"/>
  <c r="V155" i="24"/>
  <c r="V156" i="24"/>
  <c r="V157" i="24"/>
  <c r="V9" i="24"/>
  <c r="V8" i="24"/>
  <c r="W8" i="24" s="1"/>
  <c r="T10" i="24"/>
  <c r="T11" i="24"/>
  <c r="T12" i="24"/>
  <c r="T13" i="24"/>
  <c r="T14" i="24"/>
  <c r="T15" i="24"/>
  <c r="T16" i="24"/>
  <c r="T17" i="24"/>
  <c r="T18" i="24"/>
  <c r="T19" i="24"/>
  <c r="T20" i="24"/>
  <c r="T21" i="24"/>
  <c r="T22" i="24"/>
  <c r="T23" i="24"/>
  <c r="T24" i="24"/>
  <c r="T25" i="24"/>
  <c r="T26" i="24"/>
  <c r="T27" i="24"/>
  <c r="T28" i="24"/>
  <c r="T29" i="24"/>
  <c r="T30" i="24"/>
  <c r="T31" i="24"/>
  <c r="T32" i="24"/>
  <c r="T33" i="24"/>
  <c r="T34" i="24"/>
  <c r="T35" i="24"/>
  <c r="T36" i="24"/>
  <c r="T37" i="24"/>
  <c r="T38" i="24"/>
  <c r="T39" i="24"/>
  <c r="T40" i="24"/>
  <c r="T41" i="24"/>
  <c r="T42" i="24"/>
  <c r="T43" i="24"/>
  <c r="T44" i="24"/>
  <c r="T45" i="24"/>
  <c r="T46" i="24"/>
  <c r="T47" i="24"/>
  <c r="T48" i="24"/>
  <c r="T49" i="24"/>
  <c r="T50" i="24"/>
  <c r="T51" i="24"/>
  <c r="T52" i="24"/>
  <c r="T53" i="24"/>
  <c r="T54" i="24"/>
  <c r="T55" i="24"/>
  <c r="T56" i="24"/>
  <c r="T57" i="24"/>
  <c r="T58" i="24"/>
  <c r="T59" i="24"/>
  <c r="T60" i="24"/>
  <c r="T61" i="24"/>
  <c r="T62" i="24"/>
  <c r="T63" i="24"/>
  <c r="T64" i="24"/>
  <c r="T65" i="24"/>
  <c r="T66" i="24"/>
  <c r="T67" i="24"/>
  <c r="T68" i="24"/>
  <c r="T69" i="24"/>
  <c r="T70" i="24"/>
  <c r="T71" i="24"/>
  <c r="T72" i="24"/>
  <c r="T73" i="24"/>
  <c r="T74" i="24"/>
  <c r="T75" i="24"/>
  <c r="T76" i="24"/>
  <c r="T77" i="24"/>
  <c r="T78" i="24"/>
  <c r="T79" i="24"/>
  <c r="T80" i="24"/>
  <c r="T81" i="24"/>
  <c r="T82" i="24"/>
  <c r="T83" i="24"/>
  <c r="T84" i="24"/>
  <c r="T85" i="24"/>
  <c r="T86" i="24"/>
  <c r="T87" i="24"/>
  <c r="T88" i="24"/>
  <c r="T89" i="24"/>
  <c r="T90" i="24"/>
  <c r="T91" i="24"/>
  <c r="T92" i="24"/>
  <c r="T93" i="24"/>
  <c r="T94" i="24"/>
  <c r="T95" i="24"/>
  <c r="T96" i="24"/>
  <c r="T97" i="24"/>
  <c r="T98" i="24"/>
  <c r="T99" i="24"/>
  <c r="T100" i="24"/>
  <c r="T101" i="24"/>
  <c r="T102" i="24"/>
  <c r="T103" i="24"/>
  <c r="T104" i="24"/>
  <c r="T105" i="24"/>
  <c r="T106" i="24"/>
  <c r="T107" i="24"/>
  <c r="T108" i="24"/>
  <c r="T109" i="24"/>
  <c r="T110" i="24"/>
  <c r="T111" i="24"/>
  <c r="T112" i="24"/>
  <c r="T113" i="24"/>
  <c r="T114" i="24"/>
  <c r="T115" i="24"/>
  <c r="T116" i="24"/>
  <c r="T117" i="24"/>
  <c r="T118" i="24"/>
  <c r="T119" i="24"/>
  <c r="T120" i="24"/>
  <c r="T121" i="24"/>
  <c r="T122" i="24"/>
  <c r="T123" i="24"/>
  <c r="T124" i="24"/>
  <c r="T125" i="24"/>
  <c r="T126" i="24"/>
  <c r="T127" i="24"/>
  <c r="T128" i="24"/>
  <c r="T129" i="24"/>
  <c r="T130" i="24"/>
  <c r="T131" i="24"/>
  <c r="T132" i="24"/>
  <c r="T133" i="24"/>
  <c r="T134" i="24"/>
  <c r="T135" i="24"/>
  <c r="T136" i="24"/>
  <c r="T137" i="24"/>
  <c r="T138" i="24"/>
  <c r="T139" i="24"/>
  <c r="T140" i="24"/>
  <c r="T141" i="24"/>
  <c r="T142" i="24"/>
  <c r="T143" i="24"/>
  <c r="T144" i="24"/>
  <c r="T145" i="24"/>
  <c r="T146" i="24"/>
  <c r="T147" i="24"/>
  <c r="T148" i="24"/>
  <c r="T149" i="24"/>
  <c r="T150" i="24"/>
  <c r="T151" i="24"/>
  <c r="T152" i="24"/>
  <c r="T153" i="24"/>
  <c r="T154" i="24"/>
  <c r="T155" i="24"/>
  <c r="T156" i="24"/>
  <c r="T157" i="24"/>
  <c r="T9" i="24"/>
  <c r="T8" i="24"/>
  <c r="N33" i="23"/>
  <c r="N24" i="23"/>
  <c r="N31" i="23"/>
  <c r="N22" i="23"/>
  <c r="N32" i="23"/>
  <c r="AJ4" i="23"/>
  <c r="N21" i="23" s="1"/>
  <c r="AJ3" i="23"/>
  <c r="AJ2" i="23"/>
  <c r="N19" i="23" s="1"/>
  <c r="AB17" i="24"/>
  <c r="AB16" i="24"/>
  <c r="AB15" i="24"/>
  <c r="AB14" i="24"/>
  <c r="AB13" i="24"/>
  <c r="AB12" i="24"/>
  <c r="AB11" i="24"/>
  <c r="AB10" i="24"/>
  <c r="AB9" i="24"/>
  <c r="AB8" i="24"/>
  <c r="AB7" i="24"/>
  <c r="AB6" i="24"/>
  <c r="AA6" i="24"/>
  <c r="AA7" i="24" s="1"/>
  <c r="AA8" i="24" s="1"/>
  <c r="AA9" i="24" s="1"/>
  <c r="AA10" i="24" s="1"/>
  <c r="AA11" i="24" s="1"/>
  <c r="AA12" i="24" s="1"/>
  <c r="AA13" i="24" s="1"/>
  <c r="AA14" i="24" s="1"/>
  <c r="AA15" i="24" s="1"/>
  <c r="AA16" i="24" s="1"/>
  <c r="AA17" i="24" s="1"/>
  <c r="X5" i="24"/>
  <c r="D11" i="23"/>
  <c r="C11" i="23"/>
  <c r="AH23" i="24"/>
  <c r="C14" i="23" s="1"/>
  <c r="G8" i="24"/>
  <c r="Q23" i="23"/>
  <c r="Q20" i="23"/>
  <c r="Q19" i="23"/>
  <c r="W10" i="24" l="1"/>
  <c r="W9" i="24"/>
  <c r="N20" i="23"/>
  <c r="C6" i="23" s="1"/>
  <c r="L8" i="23" s="1"/>
  <c r="C7" i="23"/>
  <c r="L9" i="23" s="1"/>
  <c r="AI23" i="24"/>
  <c r="D14" i="23" s="1"/>
  <c r="AH24" i="24"/>
  <c r="C15" i="23" s="1"/>
  <c r="N26" i="23"/>
  <c r="L13" i="23"/>
  <c r="AC6" i="24"/>
  <c r="J5" i="24"/>
  <c r="D30" i="23" s="1"/>
  <c r="K5" i="24"/>
  <c r="E30" i="23" s="1"/>
  <c r="L5" i="24"/>
  <c r="F30" i="23" s="1"/>
  <c r="M5" i="24"/>
  <c r="G30" i="23" s="1"/>
  <c r="N5" i="24"/>
  <c r="H30" i="23" s="1"/>
  <c r="O5" i="24"/>
  <c r="I30" i="23" s="1"/>
  <c r="P5" i="24"/>
  <c r="J30" i="23" s="1"/>
  <c r="Q5" i="24"/>
  <c r="K30" i="23" s="1"/>
  <c r="R5" i="24"/>
  <c r="L30" i="23" s="1"/>
  <c r="S5" i="24"/>
  <c r="M30" i="23" s="1"/>
  <c r="I5" i="24"/>
  <c r="C30" i="23" s="1"/>
  <c r="H5" i="24"/>
  <c r="B30" i="23" s="1"/>
  <c r="V7" i="24"/>
  <c r="N30" i="23" s="1"/>
  <c r="E11" i="23"/>
  <c r="D9" i="23"/>
  <c r="D8" i="23"/>
  <c r="C9" i="23"/>
  <c r="L11" i="23" s="1"/>
  <c r="C5" i="23"/>
  <c r="L7" i="23" s="1"/>
  <c r="E5" i="24"/>
  <c r="E6" i="24"/>
  <c r="AG19" i="23"/>
  <c r="AG29" i="23"/>
  <c r="W7" i="24" l="1"/>
  <c r="D7" i="23" s="1"/>
  <c r="AD6" i="24"/>
  <c r="B29" i="23" s="1"/>
  <c r="AG6" i="24"/>
  <c r="AH25" i="24"/>
  <c r="AI24" i="24"/>
  <c r="D15" i="23" s="1"/>
  <c r="N35" i="23"/>
  <c r="E9" i="23"/>
  <c r="M13" i="23"/>
  <c r="O13" i="23" s="1"/>
  <c r="T7" i="24"/>
  <c r="Z5" i="24"/>
  <c r="G29" i="24"/>
  <c r="G30" i="24"/>
  <c r="G31" i="24"/>
  <c r="G32" i="24"/>
  <c r="G33" i="24"/>
  <c r="AF3" i="23"/>
  <c r="AG3" i="23" s="1"/>
  <c r="AI15" i="23"/>
  <c r="G13" i="24"/>
  <c r="G14" i="24"/>
  <c r="G15" i="24"/>
  <c r="G16" i="24"/>
  <c r="G17" i="24"/>
  <c r="G18" i="24"/>
  <c r="G19" i="24"/>
  <c r="G20" i="24"/>
  <c r="G10" i="24"/>
  <c r="G11" i="24"/>
  <c r="G12" i="24"/>
  <c r="G21" i="24"/>
  <c r="G22" i="24"/>
  <c r="G23" i="24"/>
  <c r="G24" i="24"/>
  <c r="G25" i="24"/>
  <c r="G26" i="24"/>
  <c r="G27" i="24"/>
  <c r="G28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9" i="24"/>
  <c r="AG14" i="23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38" i="24"/>
  <c r="G139" i="24"/>
  <c r="G140" i="24"/>
  <c r="G141" i="24"/>
  <c r="G142" i="24"/>
  <c r="G143" i="24"/>
  <c r="G144" i="24"/>
  <c r="G145" i="24"/>
  <c r="G146" i="24"/>
  <c r="G147" i="24"/>
  <c r="G148" i="24"/>
  <c r="G149" i="24"/>
  <c r="G150" i="24"/>
  <c r="G151" i="24"/>
  <c r="G152" i="24"/>
  <c r="G153" i="24"/>
  <c r="G154" i="24"/>
  <c r="G155" i="24"/>
  <c r="G156" i="24"/>
  <c r="G157" i="24"/>
  <c r="N25" i="23"/>
  <c r="C10" i="23" s="1"/>
  <c r="N34" i="23"/>
  <c r="X6" i="24" l="1"/>
  <c r="B28" i="23" s="1"/>
  <c r="AC8" i="24"/>
  <c r="AD8" i="24" s="1"/>
  <c r="D29" i="23" s="1"/>
  <c r="AI25" i="24"/>
  <c r="D16" i="23" s="1"/>
  <c r="C16" i="23"/>
  <c r="D10" i="23"/>
  <c r="E10" i="23" s="1"/>
  <c r="N13" i="23"/>
  <c r="AC7" i="24"/>
  <c r="AD7" i="24" s="1"/>
  <c r="C29" i="23" s="1"/>
  <c r="L12" i="23"/>
  <c r="E7" i="23"/>
  <c r="M9" i="23"/>
  <c r="O9" i="23" s="1"/>
  <c r="G5" i="24"/>
  <c r="X7" i="24" l="1"/>
  <c r="M12" i="23"/>
  <c r="N12" i="23" s="1"/>
  <c r="C8" i="23"/>
  <c r="AC9" i="24"/>
  <c r="AD9" i="24" s="1"/>
  <c r="E29" i="23" s="1"/>
  <c r="M10" i="23"/>
  <c r="Z6" i="24"/>
  <c r="O12" i="23"/>
  <c r="X8" i="24" l="1"/>
  <c r="X9" i="24" s="1"/>
  <c r="X10" i="24" s="1"/>
  <c r="X11" i="24" s="1"/>
  <c r="X12" i="24" s="1"/>
  <c r="X13" i="24" s="1"/>
  <c r="X14" i="24" s="1"/>
  <c r="X15" i="24" s="1"/>
  <c r="X16" i="24" s="1"/>
  <c r="X17" i="24" s="1"/>
  <c r="C28" i="23"/>
  <c r="P26" i="23"/>
  <c r="E8" i="23"/>
  <c r="C3" i="23"/>
  <c r="L10" i="23"/>
  <c r="L15" i="23" s="1"/>
  <c r="AC10" i="24"/>
  <c r="AD10" i="24" s="1"/>
  <c r="F29" i="23" s="1"/>
  <c r="Z7" i="24"/>
  <c r="N9" i="23"/>
  <c r="M11" i="23"/>
  <c r="O11" i="23" s="1"/>
  <c r="O10" i="23" l="1"/>
  <c r="N10" i="23"/>
  <c r="AC11" i="24"/>
  <c r="AD11" i="24" s="1"/>
  <c r="G29" i="23" s="1"/>
  <c r="D28" i="23"/>
  <c r="Z8" i="24"/>
  <c r="E28" i="23"/>
  <c r="N11" i="23"/>
  <c r="Z9" i="24"/>
  <c r="AC12" i="24" l="1"/>
  <c r="AD12" i="24" s="1"/>
  <c r="H29" i="23" s="1"/>
  <c r="F28" i="23"/>
  <c r="Z10" i="24"/>
  <c r="AC13" i="24" l="1"/>
  <c r="AD13" i="24" s="1"/>
  <c r="I29" i="23" s="1"/>
  <c r="G28" i="23"/>
  <c r="Z11" i="24"/>
  <c r="AC14" i="24" l="1"/>
  <c r="AD14" i="24" s="1"/>
  <c r="J29" i="23" s="1"/>
  <c r="H28" i="23"/>
  <c r="Z12" i="24"/>
  <c r="AC15" i="24" l="1"/>
  <c r="AD15" i="24" s="1"/>
  <c r="K29" i="23" s="1"/>
  <c r="I28" i="23"/>
  <c r="Z13" i="24"/>
  <c r="AC17" i="24" l="1"/>
  <c r="AD17" i="24" s="1"/>
  <c r="M29" i="23" s="1"/>
  <c r="AC16" i="24"/>
  <c r="AD16" i="24" s="1"/>
  <c r="L29" i="23" s="1"/>
  <c r="J28" i="23"/>
  <c r="Z14" i="24"/>
  <c r="N29" i="23" l="1"/>
  <c r="D6" i="23" s="1"/>
  <c r="K28" i="23"/>
  <c r="Z15" i="24"/>
  <c r="E6" i="23" l="1"/>
  <c r="M8" i="23"/>
  <c r="O8" i="23" s="1"/>
  <c r="M28" i="23"/>
  <c r="L28" i="23"/>
  <c r="Z16" i="24"/>
  <c r="N28" i="23" l="1"/>
  <c r="Z17" i="24"/>
  <c r="P35" i="23" l="1"/>
  <c r="D5" i="23"/>
  <c r="G5" i="23" s="1"/>
  <c r="N8" i="23"/>
  <c r="D3" i="23" l="1"/>
  <c r="E5" i="23"/>
  <c r="M7" i="23"/>
  <c r="F2" i="23" l="1"/>
  <c r="F3" i="23"/>
  <c r="N16" i="23"/>
  <c r="M16" i="23"/>
  <c r="N7" i="23"/>
  <c r="M15" i="23"/>
  <c r="O7" i="23"/>
  <c r="M5" i="23"/>
  <c r="N5" i="23" s="1"/>
  <c r="O5" i="23" s="1"/>
  <c r="M6" i="23"/>
  <c r="N6" i="23" s="1"/>
  <c r="O6" i="23" s="1"/>
  <c r="E3" i="23"/>
  <c r="O16" i="23" l="1"/>
  <c r="O15" i="23"/>
  <c r="N15" i="23"/>
</calcChain>
</file>

<file path=xl/sharedStrings.xml><?xml version="1.0" encoding="utf-8"?>
<sst xmlns="http://schemas.openxmlformats.org/spreadsheetml/2006/main" count="250" uniqueCount="180">
  <si>
    <t>Actual</t>
  </si>
  <si>
    <t>Need</t>
  </si>
  <si>
    <t>id</t>
  </si>
  <si>
    <t>name</t>
  </si>
  <si>
    <t>date</t>
  </si>
  <si>
    <t>type</t>
  </si>
  <si>
    <t>#</t>
  </si>
  <si>
    <t>points</t>
  </si>
  <si>
    <t>Have</t>
  </si>
  <si>
    <t>Short</t>
  </si>
  <si>
    <t>Aug</t>
  </si>
  <si>
    <t>Sep</t>
  </si>
  <si>
    <t>Oct</t>
  </si>
  <si>
    <t>Nov</t>
  </si>
  <si>
    <t>Dec</t>
  </si>
  <si>
    <t>Totals</t>
  </si>
  <si>
    <t>Rank Advance</t>
  </si>
  <si>
    <t>Jul</t>
  </si>
  <si>
    <t>July</t>
  </si>
  <si>
    <t>August</t>
  </si>
  <si>
    <t>September</t>
  </si>
  <si>
    <t>October</t>
  </si>
  <si>
    <t>November</t>
  </si>
  <si>
    <t>December</t>
  </si>
  <si>
    <t>Plan</t>
  </si>
  <si>
    <t>password is star</t>
  </si>
  <si>
    <t>J</t>
  </si>
  <si>
    <t>A</t>
  </si>
  <si>
    <t>S</t>
  </si>
  <si>
    <t>O</t>
  </si>
  <si>
    <t>N</t>
  </si>
  <si>
    <t>D</t>
  </si>
  <si>
    <t>M</t>
  </si>
  <si>
    <t>Star Achievers</t>
  </si>
  <si>
    <t>Prior</t>
  </si>
  <si>
    <t>March</t>
  </si>
  <si>
    <t>April</t>
  </si>
  <si>
    <t>May</t>
  </si>
  <si>
    <t>June</t>
  </si>
  <si>
    <t>Mar</t>
  </si>
  <si>
    <t>Apr</t>
  </si>
  <si>
    <t>Jun</t>
  </si>
  <si>
    <t>F</t>
  </si>
  <si>
    <t>January</t>
  </si>
  <si>
    <t>February</t>
  </si>
  <si>
    <t>Jan</t>
  </si>
  <si>
    <t>Feb</t>
  </si>
  <si>
    <t>Tracking</t>
  </si>
  <si>
    <t>Month</t>
  </si>
  <si>
    <t>Date</t>
  </si>
  <si>
    <t>GOAL</t>
  </si>
  <si>
    <t>Projection</t>
  </si>
  <si>
    <t>Average=</t>
  </si>
  <si>
    <t>PGV</t>
  </si>
  <si>
    <t>Director</t>
  </si>
  <si>
    <t>Activity Points</t>
  </si>
  <si>
    <t>Total Points</t>
  </si>
  <si>
    <t>StarClub</t>
  </si>
  <si>
    <t>Trip for 2</t>
  </si>
  <si>
    <t>Trip for 1</t>
  </si>
  <si>
    <t>Activity</t>
  </si>
  <si>
    <t>Promotions</t>
  </si>
  <si>
    <t>All Sponsoring =</t>
  </si>
  <si>
    <t>Ambassadors</t>
  </si>
  <si>
    <t>Current</t>
  </si>
  <si>
    <t>1st Rank Up</t>
  </si>
  <si>
    <t>2nd Rank Up</t>
  </si>
  <si>
    <t>3rd Rank Up</t>
  </si>
  <si>
    <t>Meology</t>
  </si>
  <si>
    <t>Retention</t>
  </si>
  <si>
    <t>Quarterly Incentives</t>
  </si>
  <si>
    <t>Ambassador</t>
  </si>
  <si>
    <t>M if Member</t>
  </si>
  <si>
    <t>QA</t>
  </si>
  <si>
    <t>Rank+</t>
  </si>
  <si>
    <t>HAVE</t>
  </si>
  <si>
    <t>Q1 (enter 1 if Qual)</t>
  </si>
  <si>
    <t>Q2 (enter 1 if Qual)</t>
  </si>
  <si>
    <t>Q3 (enter 1 if Qual)</t>
  </si>
  <si>
    <t>Q4 (enter 1 if Qual)</t>
  </si>
  <si>
    <t>NEED</t>
  </si>
  <si>
    <t>Net Order</t>
  </si>
  <si>
    <t>MUST HAVE</t>
  </si>
  <si>
    <t>SHORT</t>
  </si>
  <si>
    <t>Rank Increase</t>
  </si>
  <si>
    <r>
      <t xml:space="preserve">Enter </t>
    </r>
    <r>
      <rPr>
        <b/>
        <sz val="11"/>
        <rFont val="Arial"/>
        <family val="2"/>
      </rPr>
      <t>Personally Sponsored</t>
    </r>
    <r>
      <rPr>
        <sz val="11"/>
        <rFont val="Arial"/>
        <family val="2"/>
      </rPr>
      <t xml:space="preserve"> Here</t>
    </r>
  </si>
  <si>
    <t>JR12345</t>
  </si>
  <si>
    <t>You enter</t>
  </si>
  <si>
    <t>Sample Person1</t>
  </si>
  <si>
    <t>Your Name Here</t>
  </si>
  <si>
    <t>Sr Master</t>
  </si>
  <si>
    <t>Coord</t>
  </si>
  <si>
    <t>Exec</t>
  </si>
  <si>
    <t>Sr Key</t>
  </si>
  <si>
    <t>Sr Dir</t>
  </si>
  <si>
    <t>Sr Coord</t>
  </si>
  <si>
    <t>Meology Points</t>
  </si>
  <si>
    <t>Actual # Meologies</t>
  </si>
  <si>
    <t>Meologies # GOAL</t>
  </si>
  <si>
    <t>Ambassadors =</t>
  </si>
  <si>
    <t>StarClub =</t>
  </si>
  <si>
    <t>Rank Advance =</t>
  </si>
  <si>
    <t># Q's Plan to Qualify</t>
  </si>
  <si>
    <t xml:space="preserve">On this page you enter your goals in the fields </t>
  </si>
  <si>
    <t>that are colored Light Yellow =</t>
  </si>
  <si>
    <t>Enter the total number of Meologies you will</t>
  </si>
  <si>
    <t xml:space="preserve">In the Plan section, enter the number of </t>
  </si>
  <si>
    <t>by month, and the number of Star Clubs</t>
  </si>
  <si>
    <t>you will qualify by month. Enter the number</t>
  </si>
  <si>
    <t>by month. Enter a 1 in each month you</t>
  </si>
  <si>
    <t>plan to promote to the next higher rank,</t>
  </si>
  <si>
    <t xml:space="preserve">and a 1 in each month you expect to </t>
  </si>
  <si>
    <t>every month you have your own $150 Loyalty Order</t>
  </si>
  <si>
    <t>Enter the actual Meologies as you get them.</t>
  </si>
  <si>
    <t>Enter a 1 in each month you promote a rank</t>
  </si>
  <si>
    <t>or a 2 if you promote 2 ranks at once.</t>
  </si>
  <si>
    <t xml:space="preserve">As the year progresses, you update the </t>
  </si>
  <si>
    <t>More instructions on next tab "New Reps"</t>
  </si>
  <si>
    <t>Enter the Name of each person you sponsor</t>
  </si>
  <si>
    <t>and their ID, date sponsored, and type. There</t>
  </si>
  <si>
    <t xml:space="preserve">M for Members. In the Net Order column, enter </t>
  </si>
  <si>
    <t xml:space="preserve">the actual net dollar amount of the products </t>
  </si>
  <si>
    <t xml:space="preserve">ordered when sponsored. </t>
  </si>
  <si>
    <t>This spreadsheet was designed for up up to 3 rank</t>
  </si>
  <si>
    <t xml:space="preserve">increases in the year, and up to 3 Star Clubs per </t>
  </si>
  <si>
    <t>month. If you are doing more than that, you don't</t>
  </si>
  <si>
    <t xml:space="preserve">need to use this tool, as you will most likely be </t>
  </si>
  <si>
    <t>Sr Exec</t>
  </si>
  <si>
    <t>Key C</t>
  </si>
  <si>
    <t>Master C</t>
  </si>
  <si>
    <t>Pr Master</t>
  </si>
  <si>
    <t>You pick</t>
  </si>
  <si>
    <t>Qualified</t>
  </si>
  <si>
    <t>for Trip</t>
  </si>
  <si>
    <t>HIDE</t>
  </si>
  <si>
    <t>current</t>
  </si>
  <si>
    <t>rank</t>
  </si>
  <si>
    <t>Pick your Current Rank with the drop down</t>
  </si>
  <si>
    <t xml:space="preserve">menu. </t>
  </si>
  <si>
    <t xml:space="preserve">Light Purple colored fields = </t>
  </si>
  <si>
    <t>VIP Elite</t>
  </si>
  <si>
    <t>Ambass</t>
  </si>
  <si>
    <t>Retention (Sell $500)</t>
  </si>
  <si>
    <t>Retention (Beat PTV)</t>
  </si>
  <si>
    <t>Sell 500</t>
  </si>
  <si>
    <t>Beat PTV</t>
  </si>
  <si>
    <t>Promote</t>
  </si>
  <si>
    <t>QA in column E (type) if Ambassador with over $100</t>
  </si>
  <si>
    <t>A if Amdassador with under $100</t>
  </si>
  <si>
    <t>Ambassadors over $100 =</t>
  </si>
  <si>
    <t>&gt;=100</t>
  </si>
  <si>
    <t>Retention Points (Amount Sold)</t>
  </si>
  <si>
    <t>Total of</t>
  </si>
  <si>
    <t>500 Sales</t>
  </si>
  <si>
    <t>New $</t>
  </si>
  <si>
    <t>3's</t>
  </si>
  <si>
    <t>Star Clubs</t>
  </si>
  <si>
    <t>ver 24.1 / 01-1-24</t>
  </si>
  <si>
    <t>New Reps Period 1-24 through 12-24</t>
  </si>
  <si>
    <t>are 3 types; QA for Ambassadors with over $100</t>
  </si>
  <si>
    <t>order, A or Ambassadors with under $100 order,</t>
  </si>
  <si>
    <t>$ in the month column under Retention Points.</t>
  </si>
  <si>
    <t>As you see Totals Sales of $500 in products (NET)</t>
  </si>
  <si>
    <t xml:space="preserve">get this year. </t>
  </si>
  <si>
    <t>Ambassadors you will sponsor with $100,</t>
  </si>
  <si>
    <t>of $500 in sales for 2024 sponsored QA's</t>
  </si>
  <si>
    <t>promote a new, first-time Director</t>
  </si>
  <si>
    <t>Enter a 1 in Activity Points for</t>
  </si>
  <si>
    <t xml:space="preserve">plan to beat your PTV by 250, and </t>
  </si>
  <si>
    <t>and 10 in the month you attend conference.</t>
  </si>
  <si>
    <t>Enter a 1 each time you promote a new Director</t>
  </si>
  <si>
    <t>Enter your Activity Points for your Loyalty Order</t>
  </si>
  <si>
    <t>and Conference.</t>
  </si>
  <si>
    <t>QA's with</t>
  </si>
  <si>
    <t>501 Sales</t>
  </si>
  <si>
    <t>Promote a Leader</t>
  </si>
  <si>
    <t xml:space="preserve">come in from A's &amp; QA's you sponsored in 2024, add the </t>
  </si>
  <si>
    <t>and not their OWN orders.</t>
  </si>
  <si>
    <t xml:space="preserve">Only add A's &amp; QA's first-level Downline Orders here, </t>
  </si>
  <si>
    <t>qualified for this trip and more!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</si>
</sst>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mmm\-yy;@"/>
    <numFmt numFmtId="165" formatCode="0_);[Red]\(0\)"/>
    <numFmt numFmtId="166" formatCode="_(* #,##0_);_(* \(#,##0\);_(* &quot;-&quot;??_);_(@_)"/>
    <numFmt numFmtId="167" formatCode="&quot;$&quot;#,##0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63"/>
      <name val="Verdana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61"/>
      <name val="Arial"/>
      <family val="2"/>
    </font>
    <font>
      <b/>
      <sz val="8"/>
      <color indexed="17"/>
      <name val="Verdana"/>
      <family val="2"/>
    </font>
    <font>
      <b/>
      <sz val="8"/>
      <color indexed="63"/>
      <name val="Verdana"/>
      <family val="2"/>
    </font>
    <font>
      <sz val="8"/>
      <color indexed="12"/>
      <name val="Arial"/>
      <family val="2"/>
    </font>
    <font>
      <b/>
      <sz val="10"/>
      <color indexed="20"/>
      <name val="Arial"/>
      <family val="2"/>
    </font>
    <font>
      <sz val="11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Arial"/>
      <family val="2"/>
    </font>
    <font>
      <b/>
      <sz val="10"/>
      <color theme="0"/>
      <name val="Arial"/>
      <family val="2"/>
    </font>
    <font>
      <b/>
      <sz val="8"/>
      <color rgb="FFC00000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indexed="61"/>
      <name val="Arial"/>
      <family val="2"/>
    </font>
    <font>
      <sz val="10"/>
      <name val="Calibri"/>
      <family val="2"/>
    </font>
    <font>
      <sz val="10"/>
      <color indexed="17"/>
      <name val="Calibri"/>
      <family val="2"/>
    </font>
    <font>
      <b/>
      <sz val="8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2"/>
      <color indexed="17"/>
      <name val="Wingdings"/>
      <charset val="2"/>
    </font>
    <font>
      <b/>
      <sz val="11"/>
      <name val="Arial"/>
      <family val="2"/>
    </font>
    <font>
      <sz val="10"/>
      <name val="Arial"/>
      <family val="2"/>
    </font>
    <font>
      <b/>
      <sz val="9"/>
      <color theme="3" tint="-0.249977111117893"/>
      <name val="Arial"/>
      <family val="2"/>
    </font>
    <font>
      <sz val="8"/>
      <name val="Verdana"/>
      <family val="2"/>
    </font>
    <font>
      <b/>
      <sz val="11"/>
      <color theme="0"/>
      <name val="Arial"/>
      <family val="2"/>
    </font>
    <font>
      <sz val="10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sz val="10"/>
      <color theme="6" tint="-0.499984740745262"/>
      <name val="Arial"/>
      <family val="2"/>
    </font>
    <font>
      <b/>
      <sz val="9"/>
      <color theme="3" tint="-0.499984740745262"/>
      <name val="Arial"/>
      <family val="2"/>
    </font>
    <font>
      <sz val="8"/>
      <color theme="0"/>
      <name val="Verdana"/>
      <family val="2"/>
    </font>
    <font>
      <sz val="10"/>
      <color theme="2" tint="-0.249977111117893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7" tint="0.40000610370189521"/>
        </stop>
      </gradient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rgb="FFC00000"/>
      </left>
      <right/>
      <top style="mediumDashed">
        <color rgb="FFC00000"/>
      </top>
      <bottom/>
      <diagonal/>
    </border>
    <border>
      <left/>
      <right style="mediumDashed">
        <color rgb="FFC00000"/>
      </right>
      <top style="mediumDashed">
        <color rgb="FFC00000"/>
      </top>
      <bottom/>
      <diagonal/>
    </border>
    <border>
      <left style="mediumDashed">
        <color rgb="FFC00000"/>
      </left>
      <right/>
      <top/>
      <bottom/>
      <diagonal/>
    </border>
    <border>
      <left/>
      <right style="mediumDashed">
        <color rgb="FFC00000"/>
      </right>
      <top/>
      <bottom/>
      <diagonal/>
    </border>
    <border>
      <left style="mediumDashed">
        <color rgb="FFC00000"/>
      </left>
      <right/>
      <top/>
      <bottom style="mediumDashed">
        <color rgb="FFC00000"/>
      </bottom>
      <diagonal/>
    </border>
    <border>
      <left/>
      <right style="mediumDashed">
        <color rgb="FFC00000"/>
      </right>
      <top/>
      <bottom style="mediumDashed">
        <color rgb="FFC00000"/>
      </bottom>
      <diagonal/>
    </border>
    <border>
      <left/>
      <right/>
      <top/>
      <bottom style="thick">
        <color theme="9" tint="-0.499984740745262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theme="9" tint="-0.499984740745262"/>
      </bottom>
      <diagonal/>
    </border>
    <border>
      <left/>
      <right style="thick">
        <color rgb="FFC00000"/>
      </right>
      <top/>
      <bottom style="thick">
        <color theme="9" tint="-0.499984740745262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medium">
        <color theme="3" tint="0.39994506668294322"/>
      </top>
      <bottom style="thin">
        <color rgb="FFB2B2B2"/>
      </bottom>
      <diagonal/>
    </border>
    <border>
      <left/>
      <right style="thin">
        <color rgb="FF0070C0"/>
      </right>
      <top/>
      <bottom/>
      <diagonal/>
    </border>
    <border>
      <left style="thin">
        <color indexed="64"/>
      </left>
      <right style="thin">
        <color rgb="FF0070C0"/>
      </right>
      <top/>
      <bottom/>
      <diagonal/>
    </border>
    <border>
      <left style="thin">
        <color indexed="64"/>
      </left>
      <right style="thin">
        <color rgb="FF0070C0"/>
      </right>
      <top/>
      <bottom style="thin">
        <color indexed="64"/>
      </bottom>
      <diagonal/>
    </border>
    <border>
      <left style="thin">
        <color theme="8" tint="-0.499984740745262"/>
      </left>
      <right/>
      <top/>
      <bottom style="thin">
        <color indexed="64"/>
      </bottom>
      <diagonal/>
    </border>
    <border>
      <left style="thin">
        <color theme="8" tint="-0.499984740745262"/>
      </left>
      <right style="thin">
        <color indexed="64"/>
      </right>
      <top/>
      <bottom/>
      <diagonal/>
    </border>
    <border>
      <left style="thin">
        <color theme="8" tint="-0.499984740745262"/>
      </left>
      <right/>
      <top/>
      <bottom/>
      <diagonal/>
    </border>
    <border>
      <left/>
      <right/>
      <top style="thin">
        <color theme="8" tint="-0.499984740745262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dashed">
        <color theme="3" tint="0.39994506668294322"/>
      </bottom>
      <diagonal/>
    </border>
    <border>
      <left/>
      <right/>
      <top style="thin">
        <color indexed="64"/>
      </top>
      <bottom style="dashed">
        <color theme="3" tint="0.39994506668294322"/>
      </bottom>
      <diagonal/>
    </border>
    <border>
      <left/>
      <right style="thin">
        <color indexed="64"/>
      </right>
      <top style="thin">
        <color indexed="64"/>
      </top>
      <bottom style="dashed">
        <color theme="3" tint="0.39994506668294322"/>
      </bottom>
      <diagonal/>
    </border>
    <border>
      <left style="thin">
        <color indexed="64"/>
      </left>
      <right/>
      <top style="dashed">
        <color theme="3" tint="0.39994506668294322"/>
      </top>
      <bottom style="dashed">
        <color theme="3" tint="0.39994506668294322"/>
      </bottom>
      <diagonal/>
    </border>
    <border>
      <left/>
      <right/>
      <top style="dashed">
        <color theme="3" tint="0.39994506668294322"/>
      </top>
      <bottom style="dashed">
        <color theme="3" tint="0.39994506668294322"/>
      </bottom>
      <diagonal/>
    </border>
    <border>
      <left/>
      <right style="thin">
        <color indexed="64"/>
      </right>
      <top style="dashed">
        <color theme="3" tint="0.39994506668294322"/>
      </top>
      <bottom style="dashed">
        <color theme="3" tint="0.39994506668294322"/>
      </bottom>
      <diagonal/>
    </border>
    <border>
      <left style="thin">
        <color indexed="64"/>
      </left>
      <right/>
      <top style="dashed">
        <color theme="3" tint="0.39994506668294322"/>
      </top>
      <bottom style="thin">
        <color rgb="FFB2B2B2"/>
      </bottom>
      <diagonal/>
    </border>
    <border>
      <left/>
      <right/>
      <top style="dashed">
        <color theme="3" tint="0.39994506668294322"/>
      </top>
      <bottom style="thin">
        <color rgb="FFB2B2B2"/>
      </bottom>
      <diagonal/>
    </border>
    <border>
      <left/>
      <right style="thin">
        <color indexed="64"/>
      </right>
      <top style="dashed">
        <color theme="3" tint="0.3999450666829432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auto="1"/>
      </left>
      <right style="thick">
        <color rgb="FFC00000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medium">
        <color theme="3" tint="0.39994506668294322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auto="1"/>
      </right>
      <top/>
      <bottom style="thin">
        <color rgb="FFB2B2B2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n">
        <color theme="1"/>
      </left>
      <right style="thin">
        <color rgb="FFB2B2B2"/>
      </right>
      <top style="thin">
        <color rgb="FFB2B2B2"/>
      </top>
      <bottom style="thin">
        <color indexed="64"/>
      </bottom>
      <diagonal/>
    </border>
  </borders>
  <cellStyleXfs count="11">
    <xf numFmtId="0" fontId="0" fillId="0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43" fontId="14" fillId="0" borderId="0" applyFont="0" applyFill="0" applyBorder="0" applyAlignment="0" applyProtection="0"/>
    <xf numFmtId="0" fontId="32" fillId="7" borderId="0" applyNumberFormat="0" applyBorder="0" applyAlignment="0" applyProtection="0"/>
    <xf numFmtId="0" fontId="14" fillId="0" borderId="0"/>
    <xf numFmtId="0" fontId="14" fillId="8" borderId="20" applyNumberFormat="0" applyFont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50" fillId="8" borderId="20" applyNumberFormat="0" applyFont="0" applyAlignment="0" applyProtection="0"/>
    <xf numFmtId="0" fontId="3" fillId="16" borderId="0" applyNumberFormat="0" applyBorder="0" applyAlignment="0" applyProtection="0"/>
  </cellStyleXfs>
  <cellXfs count="221">
    <xf numFmtId="0" fontId="0" fillId="0" borderId="0" xfId="0"/>
    <xf numFmtId="0" fontId="14" fillId="0" borderId="0" xfId="5"/>
    <xf numFmtId="0" fontId="14" fillId="0" borderId="0" xfId="5" applyAlignment="1">
      <alignment horizontal="center"/>
    </xf>
    <xf numFmtId="0" fontId="14" fillId="0" borderId="0" xfId="5" applyProtection="1">
      <protection locked="0"/>
    </xf>
    <xf numFmtId="0" fontId="14" fillId="0" borderId="0" xfId="5" applyAlignment="1">
      <alignment horizontal="center" vertical="center"/>
    </xf>
    <xf numFmtId="0" fontId="9" fillId="0" borderId="0" xfId="5" applyFont="1"/>
    <xf numFmtId="0" fontId="15" fillId="0" borderId="0" xfId="5" applyFont="1"/>
    <xf numFmtId="0" fontId="12" fillId="0" borderId="0" xfId="5" applyFont="1"/>
    <xf numFmtId="0" fontId="14" fillId="0" borderId="0" xfId="5" applyAlignment="1" applyProtection="1">
      <alignment horizontal="center"/>
      <protection locked="0"/>
    </xf>
    <xf numFmtId="0" fontId="14" fillId="0" borderId="0" xfId="5" applyAlignment="1" applyProtection="1">
      <alignment horizontal="center" vertical="center"/>
      <protection locked="0"/>
    </xf>
    <xf numFmtId="0" fontId="22" fillId="0" borderId="0" xfId="5" applyFont="1" applyAlignment="1">
      <alignment horizontal="center"/>
    </xf>
    <xf numFmtId="0" fontId="28" fillId="0" borderId="0" xfId="5" applyFont="1" applyAlignment="1" applyProtection="1">
      <alignment vertical="center"/>
      <protection locked="0"/>
    </xf>
    <xf numFmtId="14" fontId="28" fillId="0" borderId="0" xfId="5" applyNumberFormat="1" applyFont="1" applyAlignment="1" applyProtection="1">
      <alignment vertical="center"/>
      <protection locked="0"/>
    </xf>
    <xf numFmtId="0" fontId="28" fillId="0" borderId="0" xfId="5" applyFont="1" applyAlignment="1" applyProtection="1">
      <alignment horizontal="center" vertical="center"/>
      <protection locked="0"/>
    </xf>
    <xf numFmtId="0" fontId="28" fillId="0" borderId="0" xfId="5" applyFont="1" applyProtection="1">
      <protection locked="0"/>
    </xf>
    <xf numFmtId="0" fontId="24" fillId="0" borderId="0" xfId="5" applyFont="1" applyProtection="1">
      <protection locked="0"/>
    </xf>
    <xf numFmtId="0" fontId="24" fillId="0" borderId="0" xfId="5" applyFont="1" applyAlignment="1" applyProtection="1">
      <alignment horizontal="center" vertical="center"/>
      <protection locked="0"/>
    </xf>
    <xf numFmtId="0" fontId="24" fillId="0" borderId="0" xfId="5" applyFont="1" applyAlignment="1" applyProtection="1">
      <alignment horizontal="center"/>
      <protection locked="0"/>
    </xf>
    <xf numFmtId="0" fontId="7" fillId="0" borderId="0" xfId="5" applyFont="1" applyAlignment="1" applyProtection="1">
      <alignment vertical="center"/>
      <protection locked="0"/>
    </xf>
    <xf numFmtId="0" fontId="6" fillId="0" borderId="0" xfId="5" applyFont="1" applyAlignment="1" applyProtection="1">
      <alignment horizontal="center" vertical="center"/>
      <protection locked="0"/>
    </xf>
    <xf numFmtId="0" fontId="5" fillId="0" borderId="0" xfId="5" applyFont="1" applyAlignment="1" applyProtection="1">
      <alignment horizontal="center" vertical="center"/>
      <protection locked="0"/>
    </xf>
    <xf numFmtId="0" fontId="42" fillId="0" borderId="0" xfId="5" applyFont="1"/>
    <xf numFmtId="167" fontId="5" fillId="0" borderId="0" xfId="5" applyNumberFormat="1" applyFont="1" applyAlignment="1" applyProtection="1">
      <alignment horizontal="center" vertical="center"/>
      <protection locked="0"/>
    </xf>
    <xf numFmtId="167" fontId="6" fillId="0" borderId="0" xfId="5" applyNumberFormat="1" applyFont="1" applyAlignment="1" applyProtection="1">
      <alignment horizontal="center" vertical="center"/>
      <protection locked="0"/>
    </xf>
    <xf numFmtId="167" fontId="28" fillId="0" borderId="0" xfId="5" applyNumberFormat="1" applyFont="1" applyAlignment="1" applyProtection="1">
      <alignment horizontal="center" vertical="center"/>
      <protection locked="0"/>
    </xf>
    <xf numFmtId="167" fontId="24" fillId="0" borderId="0" xfId="5" applyNumberFormat="1" applyFont="1" applyAlignment="1" applyProtection="1">
      <alignment horizontal="center" vertical="center"/>
      <protection locked="0"/>
    </xf>
    <xf numFmtId="1" fontId="44" fillId="0" borderId="0" xfId="5" applyNumberFormat="1" applyFont="1" applyProtection="1">
      <protection locked="0"/>
    </xf>
    <xf numFmtId="1" fontId="44" fillId="0" borderId="0" xfId="5" applyNumberFormat="1" applyFont="1" applyAlignment="1" applyProtection="1">
      <alignment horizontal="center" vertical="center"/>
      <protection locked="0"/>
    </xf>
    <xf numFmtId="1" fontId="44" fillId="0" borderId="0" xfId="5" applyNumberFormat="1" applyFont="1" applyAlignment="1" applyProtection="1">
      <alignment horizontal="center"/>
      <protection locked="0"/>
    </xf>
    <xf numFmtId="1" fontId="40" fillId="0" borderId="0" xfId="5" applyNumberFormat="1" applyFont="1" applyAlignment="1" applyProtection="1">
      <alignment vertical="center"/>
      <protection locked="0"/>
    </xf>
    <xf numFmtId="1" fontId="40" fillId="0" borderId="0" xfId="5" applyNumberFormat="1" applyFont="1" applyProtection="1">
      <protection locked="0"/>
    </xf>
    <xf numFmtId="1" fontId="40" fillId="0" borderId="0" xfId="5" applyNumberFormat="1" applyFont="1" applyAlignment="1" applyProtection="1">
      <alignment horizontal="center" vertical="center"/>
      <protection locked="0"/>
    </xf>
    <xf numFmtId="0" fontId="19" fillId="0" borderId="9" xfId="5" applyFont="1" applyBorder="1" applyAlignment="1">
      <alignment horizontal="center"/>
    </xf>
    <xf numFmtId="1" fontId="40" fillId="0" borderId="0" xfId="5" applyNumberFormat="1" applyFont="1" applyAlignment="1" applyProtection="1">
      <alignment horizontal="center"/>
      <protection locked="0"/>
    </xf>
    <xf numFmtId="1" fontId="45" fillId="0" borderId="0" xfId="5" applyNumberFormat="1" applyFont="1" applyAlignment="1" applyProtection="1">
      <alignment horizontal="center"/>
      <protection locked="0"/>
    </xf>
    <xf numFmtId="0" fontId="26" fillId="0" borderId="0" xfId="5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167" fontId="14" fillId="0" borderId="0" xfId="5" applyNumberFormat="1" applyAlignment="1" applyProtection="1">
      <alignment horizontal="center" vertical="center"/>
      <protection locked="0"/>
    </xf>
    <xf numFmtId="0" fontId="4" fillId="0" borderId="0" xfId="5" applyFont="1" applyAlignment="1" applyProtection="1">
      <alignment vertical="center"/>
      <protection locked="0"/>
    </xf>
    <xf numFmtId="0" fontId="35" fillId="8" borderId="40" xfId="6" applyFont="1" applyBorder="1" applyProtection="1">
      <protection locked="0"/>
    </xf>
    <xf numFmtId="0" fontId="14" fillId="8" borderId="41" xfId="6" applyBorder="1" applyProtection="1">
      <protection locked="0"/>
    </xf>
    <xf numFmtId="0" fontId="14" fillId="8" borderId="42" xfId="6" applyBorder="1" applyProtection="1">
      <protection locked="0"/>
    </xf>
    <xf numFmtId="0" fontId="10" fillId="2" borderId="1" xfId="5" applyFont="1" applyFill="1" applyBorder="1" applyAlignment="1" applyProtection="1">
      <alignment horizontal="center"/>
      <protection hidden="1"/>
    </xf>
    <xf numFmtId="0" fontId="9" fillId="2" borderId="1" xfId="5" applyFont="1" applyFill="1" applyBorder="1" applyProtection="1">
      <protection hidden="1"/>
    </xf>
    <xf numFmtId="0" fontId="10" fillId="2" borderId="3" xfId="5" applyFont="1" applyFill="1" applyBorder="1" applyAlignment="1" applyProtection="1">
      <alignment horizontal="center"/>
      <protection hidden="1"/>
    </xf>
    <xf numFmtId="0" fontId="14" fillId="2" borderId="0" xfId="5" applyFill="1" applyProtection="1">
      <protection hidden="1"/>
    </xf>
    <xf numFmtId="0" fontId="10" fillId="2" borderId="4" xfId="5" applyFont="1" applyFill="1" applyBorder="1" applyAlignment="1" applyProtection="1">
      <alignment horizontal="center"/>
      <protection hidden="1"/>
    </xf>
    <xf numFmtId="0" fontId="14" fillId="2" borderId="0" xfId="5" applyFill="1" applyAlignment="1" applyProtection="1">
      <alignment horizontal="right"/>
      <protection hidden="1"/>
    </xf>
    <xf numFmtId="0" fontId="14" fillId="2" borderId="6" xfId="5" applyFill="1" applyBorder="1" applyProtection="1">
      <protection hidden="1"/>
    </xf>
    <xf numFmtId="1" fontId="23" fillId="0" borderId="12" xfId="5" applyNumberFormat="1" applyFont="1" applyBorder="1" applyProtection="1">
      <protection hidden="1"/>
    </xf>
    <xf numFmtId="0" fontId="10" fillId="2" borderId="5" xfId="5" applyFont="1" applyFill="1" applyBorder="1" applyAlignment="1" applyProtection="1">
      <alignment horizontal="center"/>
      <protection hidden="1"/>
    </xf>
    <xf numFmtId="0" fontId="9" fillId="2" borderId="0" xfId="5" applyFont="1" applyFill="1" applyProtection="1">
      <protection hidden="1"/>
    </xf>
    <xf numFmtId="0" fontId="14" fillId="2" borderId="16" xfId="5" applyFill="1" applyBorder="1" applyAlignment="1" applyProtection="1">
      <alignment horizontal="right"/>
      <protection hidden="1"/>
    </xf>
    <xf numFmtId="0" fontId="23" fillId="0" borderId="12" xfId="5" applyFont="1" applyBorder="1" applyProtection="1">
      <protection hidden="1"/>
    </xf>
    <xf numFmtId="0" fontId="32" fillId="7" borderId="17" xfId="4" applyBorder="1" applyAlignment="1" applyProtection="1">
      <alignment horizontal="center"/>
      <protection hidden="1"/>
    </xf>
    <xf numFmtId="0" fontId="31" fillId="14" borderId="21" xfId="8" applyFont="1" applyBorder="1" applyAlignment="1" applyProtection="1">
      <alignment horizontal="center"/>
      <protection hidden="1"/>
    </xf>
    <xf numFmtId="165" fontId="30" fillId="6" borderId="18" xfId="2" applyNumberFormat="1" applyBorder="1" applyAlignment="1" applyProtection="1">
      <alignment horizontal="center"/>
      <protection hidden="1"/>
    </xf>
    <xf numFmtId="0" fontId="13" fillId="0" borderId="0" xfId="5" applyFont="1" applyProtection="1">
      <protection hidden="1"/>
    </xf>
    <xf numFmtId="1" fontId="32" fillId="7" borderId="19" xfId="4" applyNumberFormat="1" applyBorder="1" applyAlignment="1" applyProtection="1">
      <alignment horizontal="center"/>
      <protection hidden="1"/>
    </xf>
    <xf numFmtId="1" fontId="31" fillId="14" borderId="16" xfId="8" applyNumberFormat="1" applyFont="1" applyBorder="1" applyAlignment="1" applyProtection="1">
      <alignment horizontal="center"/>
      <protection hidden="1"/>
    </xf>
    <xf numFmtId="2" fontId="8" fillId="0" borderId="0" xfId="5" applyNumberFormat="1" applyFont="1" applyAlignment="1" applyProtection="1">
      <alignment horizontal="right"/>
      <protection hidden="1"/>
    </xf>
    <xf numFmtId="0" fontId="19" fillId="0" borderId="9" xfId="5" applyFont="1" applyBorder="1" applyAlignment="1" applyProtection="1">
      <alignment horizontal="center"/>
      <protection hidden="1"/>
    </xf>
    <xf numFmtId="0" fontId="43" fillId="0" borderId="8" xfId="5" applyFont="1" applyBorder="1" applyAlignment="1" applyProtection="1">
      <alignment horizontal="center"/>
      <protection hidden="1"/>
    </xf>
    <xf numFmtId="0" fontId="36" fillId="14" borderId="7" xfId="8" applyFont="1" applyBorder="1" applyAlignment="1" applyProtection="1">
      <alignment horizontal="center"/>
      <protection hidden="1"/>
    </xf>
    <xf numFmtId="0" fontId="43" fillId="0" borderId="10" xfId="5" applyFont="1" applyBorder="1" applyAlignment="1" applyProtection="1">
      <alignment horizontal="center"/>
      <protection hidden="1"/>
    </xf>
    <xf numFmtId="2" fontId="46" fillId="0" borderId="23" xfId="5" applyNumberFormat="1" applyFont="1" applyBorder="1" applyAlignment="1" applyProtection="1">
      <alignment horizontal="center" vertical="center"/>
      <protection hidden="1"/>
    </xf>
    <xf numFmtId="2" fontId="46" fillId="0" borderId="24" xfId="5" applyNumberFormat="1" applyFont="1" applyBorder="1" applyAlignment="1" applyProtection="1">
      <alignment horizontal="center" vertical="center"/>
      <protection hidden="1"/>
    </xf>
    <xf numFmtId="0" fontId="18" fillId="0" borderId="4" xfId="5" applyFont="1" applyBorder="1" applyProtection="1">
      <protection hidden="1"/>
    </xf>
    <xf numFmtId="1" fontId="32" fillId="7" borderId="22" xfId="4" applyNumberFormat="1" applyBorder="1" applyAlignment="1" applyProtection="1">
      <alignment horizontal="center"/>
      <protection hidden="1"/>
    </xf>
    <xf numFmtId="0" fontId="31" fillId="14" borderId="0" xfId="8" applyFont="1" applyBorder="1" applyAlignment="1" applyProtection="1">
      <alignment horizontal="center"/>
      <protection hidden="1"/>
    </xf>
    <xf numFmtId="165" fontId="30" fillId="6" borderId="0" xfId="2" applyNumberFormat="1" applyAlignment="1" applyProtection="1">
      <alignment horizontal="center"/>
      <protection hidden="1"/>
    </xf>
    <xf numFmtId="165" fontId="31" fillId="13" borderId="25" xfId="7" applyNumberFormat="1" applyFont="1" applyBorder="1" applyAlignment="1" applyProtection="1">
      <alignment horizontal="center"/>
      <protection hidden="1"/>
    </xf>
    <xf numFmtId="1" fontId="47" fillId="0" borderId="26" xfId="5" applyNumberFormat="1" applyFont="1" applyBorder="1" applyAlignment="1" applyProtection="1">
      <alignment horizontal="center"/>
      <protection hidden="1"/>
    </xf>
    <xf numFmtId="0" fontId="14" fillId="0" borderId="4" xfId="5" applyBorder="1" applyProtection="1">
      <protection hidden="1"/>
    </xf>
    <xf numFmtId="165" fontId="31" fillId="13" borderId="27" xfId="7" applyNumberFormat="1" applyFont="1" applyBorder="1" applyAlignment="1" applyProtection="1">
      <alignment horizontal="center"/>
      <protection hidden="1"/>
    </xf>
    <xf numFmtId="1" fontId="47" fillId="0" borderId="28" xfId="5" applyNumberFormat="1" applyFont="1" applyBorder="1" applyAlignment="1" applyProtection="1">
      <alignment horizontal="center"/>
      <protection hidden="1"/>
    </xf>
    <xf numFmtId="2" fontId="14" fillId="0" borderId="0" xfId="5" applyNumberFormat="1" applyAlignment="1" applyProtection="1">
      <alignment horizontal="right"/>
      <protection hidden="1"/>
    </xf>
    <xf numFmtId="0" fontId="14" fillId="0" borderId="0" xfId="5" applyProtection="1">
      <protection hidden="1"/>
    </xf>
    <xf numFmtId="0" fontId="51" fillId="0" borderId="4" xfId="5" applyFont="1" applyBorder="1" applyAlignment="1" applyProtection="1">
      <alignment horizontal="center"/>
      <protection hidden="1"/>
    </xf>
    <xf numFmtId="0" fontId="29" fillId="14" borderId="0" xfId="8" applyBorder="1" applyProtection="1">
      <protection hidden="1"/>
    </xf>
    <xf numFmtId="0" fontId="29" fillId="5" borderId="0" xfId="1" applyBorder="1" applyProtection="1">
      <protection hidden="1"/>
    </xf>
    <xf numFmtId="0" fontId="11" fillId="0" borderId="0" xfId="5" applyFont="1" applyAlignment="1" applyProtection="1">
      <alignment horizontal="center"/>
      <protection hidden="1"/>
    </xf>
    <xf numFmtId="0" fontId="14" fillId="3" borderId="30" xfId="5" applyFill="1" applyBorder="1" applyProtection="1">
      <protection hidden="1"/>
    </xf>
    <xf numFmtId="164" fontId="21" fillId="3" borderId="31" xfId="5" applyNumberFormat="1" applyFont="1" applyFill="1" applyBorder="1" applyAlignment="1" applyProtection="1">
      <alignment horizontal="right"/>
      <protection hidden="1"/>
    </xf>
    <xf numFmtId="164" fontId="21" fillId="3" borderId="31" xfId="5" applyNumberFormat="1" applyFont="1" applyFill="1" applyBorder="1" applyAlignment="1" applyProtection="1">
      <alignment horizontal="center"/>
      <protection hidden="1"/>
    </xf>
    <xf numFmtId="164" fontId="21" fillId="3" borderId="32" xfId="5" applyNumberFormat="1" applyFont="1" applyFill="1" applyBorder="1" applyAlignment="1" applyProtection="1">
      <alignment horizontal="center"/>
      <protection hidden="1"/>
    </xf>
    <xf numFmtId="0" fontId="9" fillId="3" borderId="33" xfId="5" applyFont="1" applyFill="1" applyBorder="1" applyProtection="1">
      <protection hidden="1"/>
    </xf>
    <xf numFmtId="164" fontId="37" fillId="3" borderId="0" xfId="5" applyNumberFormat="1" applyFont="1" applyFill="1" applyAlignment="1" applyProtection="1">
      <alignment horizontal="right"/>
      <protection hidden="1"/>
    </xf>
    <xf numFmtId="165" fontId="20" fillId="3" borderId="0" xfId="5" applyNumberFormat="1" applyFont="1" applyFill="1" applyAlignment="1" applyProtection="1">
      <alignment horizontal="right"/>
      <protection hidden="1"/>
    </xf>
    <xf numFmtId="0" fontId="48" fillId="3" borderId="34" xfId="5" applyFont="1" applyFill="1" applyBorder="1" applyAlignment="1" applyProtection="1">
      <alignment horizontal="center" vertical="center"/>
      <protection hidden="1"/>
    </xf>
    <xf numFmtId="2" fontId="8" fillId="0" borderId="0" xfId="5" applyNumberFormat="1" applyFont="1" applyAlignment="1" applyProtection="1">
      <alignment horizontal="right" wrapText="1"/>
      <protection hidden="1"/>
    </xf>
    <xf numFmtId="0" fontId="9" fillId="3" borderId="35" xfId="5" applyFont="1" applyFill="1" applyBorder="1" applyProtection="1">
      <protection hidden="1"/>
    </xf>
    <xf numFmtId="164" fontId="37" fillId="3" borderId="29" xfId="5" applyNumberFormat="1" applyFont="1" applyFill="1" applyBorder="1" applyAlignment="1" applyProtection="1">
      <alignment horizontal="right"/>
      <protection hidden="1"/>
    </xf>
    <xf numFmtId="165" fontId="20" fillId="3" borderId="29" xfId="5" applyNumberFormat="1" applyFont="1" applyFill="1" applyBorder="1" applyAlignment="1" applyProtection="1">
      <alignment horizontal="right"/>
      <protection hidden="1"/>
    </xf>
    <xf numFmtId="0" fontId="48" fillId="3" borderId="36" xfId="5" applyFont="1" applyFill="1" applyBorder="1" applyAlignment="1" applyProtection="1">
      <alignment horizontal="center" vertical="center"/>
      <protection hidden="1"/>
    </xf>
    <xf numFmtId="164" fontId="8" fillId="3" borderId="0" xfId="5" applyNumberFormat="1" applyFont="1" applyFill="1" applyAlignment="1" applyProtection="1">
      <alignment horizontal="right"/>
      <protection hidden="1"/>
    </xf>
    <xf numFmtId="0" fontId="14" fillId="3" borderId="33" xfId="5" applyFill="1" applyBorder="1" applyProtection="1">
      <protection hidden="1"/>
    </xf>
    <xf numFmtId="164" fontId="8" fillId="10" borderId="37" xfId="5" applyNumberFormat="1" applyFont="1" applyFill="1" applyBorder="1" applyAlignment="1" applyProtection="1">
      <alignment horizontal="right"/>
      <protection hidden="1"/>
    </xf>
    <xf numFmtId="164" fontId="8" fillId="10" borderId="38" xfId="5" applyNumberFormat="1" applyFont="1" applyFill="1" applyBorder="1" applyAlignment="1" applyProtection="1">
      <alignment horizontal="right"/>
      <protection hidden="1"/>
    </xf>
    <xf numFmtId="165" fontId="20" fillId="10" borderId="38" xfId="5" applyNumberFormat="1" applyFont="1" applyFill="1" applyBorder="1" applyAlignment="1" applyProtection="1">
      <alignment horizontal="right"/>
      <protection hidden="1"/>
    </xf>
    <xf numFmtId="0" fontId="48" fillId="10" borderId="39" xfId="5" applyFont="1" applyFill="1" applyBorder="1" applyAlignment="1" applyProtection="1">
      <alignment horizontal="center" vertical="center"/>
      <protection hidden="1"/>
    </xf>
    <xf numFmtId="0" fontId="25" fillId="0" borderId="0" xfId="5" applyFont="1" applyProtection="1">
      <protection hidden="1"/>
    </xf>
    <xf numFmtId="0" fontId="0" fillId="0" borderId="0" xfId="0" applyProtection="1">
      <protection hidden="1"/>
    </xf>
    <xf numFmtId="0" fontId="12" fillId="0" borderId="0" xfId="5" applyFont="1" applyProtection="1">
      <protection hidden="1"/>
    </xf>
    <xf numFmtId="0" fontId="27" fillId="0" borderId="0" xfId="5" applyFont="1" applyProtection="1">
      <protection hidden="1"/>
    </xf>
    <xf numFmtId="0" fontId="24" fillId="0" borderId="0" xfId="5" applyFont="1" applyProtection="1">
      <protection hidden="1"/>
    </xf>
    <xf numFmtId="0" fontId="14" fillId="0" borderId="15" xfId="5" applyBorder="1" applyAlignment="1" applyProtection="1">
      <alignment horizontal="center"/>
      <protection hidden="1"/>
    </xf>
    <xf numFmtId="0" fontId="10" fillId="4" borderId="15" xfId="5" applyFont="1" applyFill="1" applyBorder="1" applyProtection="1">
      <protection hidden="1"/>
    </xf>
    <xf numFmtId="0" fontId="30" fillId="6" borderId="15" xfId="2" applyBorder="1" applyAlignment="1" applyProtection="1">
      <alignment horizontal="center"/>
      <protection hidden="1"/>
    </xf>
    <xf numFmtId="0" fontId="16" fillId="0" borderId="15" xfId="5" applyFont="1" applyBorder="1" applyAlignment="1" applyProtection="1">
      <alignment horizontal="center"/>
      <protection hidden="1"/>
    </xf>
    <xf numFmtId="0" fontId="40" fillId="12" borderId="15" xfId="5" applyFont="1" applyFill="1" applyBorder="1" applyAlignment="1" applyProtection="1">
      <alignment horizontal="center" vertical="center"/>
      <protection hidden="1"/>
    </xf>
    <xf numFmtId="0" fontId="34" fillId="12" borderId="15" xfId="5" applyFont="1" applyFill="1" applyBorder="1" applyAlignment="1" applyProtection="1">
      <alignment horizontal="center" vertical="center"/>
      <protection hidden="1"/>
    </xf>
    <xf numFmtId="0" fontId="17" fillId="0" borderId="0" xfId="5" applyFont="1" applyProtection="1">
      <protection hidden="1"/>
    </xf>
    <xf numFmtId="0" fontId="14" fillId="0" borderId="0" xfId="5" applyAlignment="1" applyProtection="1">
      <alignment horizontal="center" vertical="center"/>
      <protection hidden="1"/>
    </xf>
    <xf numFmtId="0" fontId="26" fillId="0" borderId="0" xfId="5" applyFont="1" applyProtection="1">
      <protection hidden="1"/>
    </xf>
    <xf numFmtId="0" fontId="26" fillId="0" borderId="0" xfId="5" applyFont="1" applyAlignment="1" applyProtection="1">
      <alignment horizontal="center" vertical="center"/>
      <protection hidden="1"/>
    </xf>
    <xf numFmtId="0" fontId="14" fillId="0" borderId="0" xfId="5" applyAlignment="1" applyProtection="1">
      <alignment horizontal="center"/>
      <protection hidden="1"/>
    </xf>
    <xf numFmtId="0" fontId="16" fillId="0" borderId="0" xfId="5" applyFont="1" applyAlignment="1" applyProtection="1">
      <alignment horizontal="center"/>
      <protection hidden="1"/>
    </xf>
    <xf numFmtId="0" fontId="26" fillId="0" borderId="0" xfId="5" applyFont="1" applyAlignment="1" applyProtection="1">
      <alignment horizontal="center"/>
      <protection hidden="1"/>
    </xf>
    <xf numFmtId="0" fontId="13" fillId="0" borderId="0" xfId="5" applyFont="1" applyAlignment="1" applyProtection="1">
      <alignment horizontal="right"/>
      <protection hidden="1"/>
    </xf>
    <xf numFmtId="0" fontId="13" fillId="0" borderId="0" xfId="5" applyFont="1" applyAlignment="1" applyProtection="1">
      <alignment horizontal="center" vertical="center"/>
      <protection hidden="1"/>
    </xf>
    <xf numFmtId="14" fontId="16" fillId="0" borderId="0" xfId="5" applyNumberFormat="1" applyFont="1" applyAlignment="1" applyProtection="1">
      <alignment horizontal="center"/>
      <protection hidden="1"/>
    </xf>
    <xf numFmtId="0" fontId="16" fillId="0" borderId="0" xfId="5" applyFont="1" applyAlignment="1" applyProtection="1">
      <alignment horizontal="center" vertical="center"/>
      <protection hidden="1"/>
    </xf>
    <xf numFmtId="1" fontId="14" fillId="2" borderId="11" xfId="5" applyNumberFormat="1" applyFill="1" applyBorder="1" applyAlignment="1" applyProtection="1">
      <alignment horizontal="center"/>
      <protection hidden="1"/>
    </xf>
    <xf numFmtId="0" fontId="52" fillId="8" borderId="20" xfId="6" applyFont="1" applyProtection="1">
      <protection locked="0"/>
    </xf>
    <xf numFmtId="0" fontId="52" fillId="8" borderId="20" xfId="6" applyFont="1" applyAlignment="1" applyProtection="1">
      <alignment horizontal="center"/>
      <protection locked="0"/>
    </xf>
    <xf numFmtId="0" fontId="52" fillId="8" borderId="20" xfId="6" applyFont="1" applyAlignment="1" applyProtection="1">
      <alignment horizontal="right"/>
      <protection locked="0"/>
    </xf>
    <xf numFmtId="0" fontId="10" fillId="0" borderId="0" xfId="5" applyFont="1"/>
    <xf numFmtId="164" fontId="8" fillId="8" borderId="43" xfId="6" applyNumberFormat="1" applyFont="1" applyBorder="1" applyAlignment="1" applyProtection="1">
      <alignment horizontal="left"/>
      <protection locked="0"/>
    </xf>
    <xf numFmtId="0" fontId="29" fillId="14" borderId="44" xfId="8" applyBorder="1" applyAlignment="1" applyProtection="1">
      <alignment horizontal="center"/>
    </xf>
    <xf numFmtId="0" fontId="19" fillId="0" borderId="45" xfId="5" applyFont="1" applyBorder="1" applyAlignment="1">
      <alignment horizontal="center"/>
    </xf>
    <xf numFmtId="0" fontId="19" fillId="0" borderId="46" xfId="5" applyFont="1" applyBorder="1" applyAlignment="1">
      <alignment horizontal="center"/>
    </xf>
    <xf numFmtId="0" fontId="51" fillId="0" borderId="48" xfId="5" applyFont="1" applyBorder="1" applyAlignment="1" applyProtection="1">
      <alignment horizontal="center"/>
      <protection hidden="1"/>
    </xf>
    <xf numFmtId="1" fontId="31" fillId="14" borderId="9" xfId="8" applyNumberFormat="1" applyFont="1" applyBorder="1" applyAlignment="1" applyProtection="1">
      <alignment horizontal="center"/>
      <protection hidden="1"/>
    </xf>
    <xf numFmtId="165" fontId="30" fillId="6" borderId="0" xfId="2" applyNumberFormat="1" applyBorder="1" applyAlignment="1" applyProtection="1">
      <alignment horizontal="center"/>
      <protection hidden="1"/>
    </xf>
    <xf numFmtId="0" fontId="14" fillId="0" borderId="50" xfId="5" applyBorder="1"/>
    <xf numFmtId="0" fontId="9" fillId="0" borderId="50" xfId="5" applyFont="1" applyBorder="1"/>
    <xf numFmtId="1" fontId="14" fillId="9" borderId="0" xfId="5" applyNumberFormat="1" applyFill="1" applyAlignment="1" applyProtection="1">
      <alignment horizontal="center"/>
      <protection hidden="1"/>
    </xf>
    <xf numFmtId="0" fontId="53" fillId="15" borderId="2" xfId="5" applyFont="1" applyFill="1" applyBorder="1" applyAlignment="1" applyProtection="1">
      <alignment horizontal="right"/>
      <protection hidden="1"/>
    </xf>
    <xf numFmtId="0" fontId="53" fillId="15" borderId="9" xfId="5" applyFont="1" applyFill="1" applyBorder="1" applyAlignment="1" applyProtection="1">
      <alignment horizontal="right"/>
      <protection hidden="1"/>
    </xf>
    <xf numFmtId="165" fontId="30" fillId="6" borderId="52" xfId="2" applyNumberFormat="1" applyBorder="1" applyAlignment="1" applyProtection="1">
      <alignment horizontal="center"/>
      <protection hidden="1"/>
    </xf>
    <xf numFmtId="0" fontId="38" fillId="8" borderId="20" xfId="6" applyFont="1" applyAlignment="1" applyProtection="1">
      <alignment horizontal="center"/>
      <protection locked="0"/>
    </xf>
    <xf numFmtId="0" fontId="38" fillId="8" borderId="53" xfId="6" applyFont="1" applyBorder="1" applyAlignment="1" applyProtection="1">
      <alignment horizontal="center"/>
      <protection locked="0"/>
    </xf>
    <xf numFmtId="0" fontId="14" fillId="0" borderId="4" xfId="5" applyBorder="1"/>
    <xf numFmtId="0" fontId="9" fillId="0" borderId="4" xfId="5" applyFont="1" applyBorder="1"/>
    <xf numFmtId="0" fontId="39" fillId="0" borderId="4" xfId="5" applyFont="1" applyBorder="1" applyProtection="1">
      <protection hidden="1"/>
    </xf>
    <xf numFmtId="0" fontId="14" fillId="9" borderId="9" xfId="5" applyFill="1" applyBorder="1" applyAlignment="1" applyProtection="1">
      <alignment horizontal="center"/>
      <protection hidden="1"/>
    </xf>
    <xf numFmtId="0" fontId="14" fillId="2" borderId="9" xfId="5" applyFill="1" applyBorder="1" applyAlignment="1" applyProtection="1">
      <alignment horizontal="center"/>
      <protection hidden="1"/>
    </xf>
    <xf numFmtId="0" fontId="10" fillId="2" borderId="13" xfId="5" applyFont="1" applyFill="1" applyBorder="1" applyAlignment="1" applyProtection="1">
      <alignment horizontal="center"/>
      <protection hidden="1"/>
    </xf>
    <xf numFmtId="0" fontId="10" fillId="2" borderId="14" xfId="5" applyFont="1" applyFill="1" applyBorder="1" applyAlignment="1" applyProtection="1">
      <alignment horizontal="center"/>
      <protection hidden="1"/>
    </xf>
    <xf numFmtId="0" fontId="38" fillId="8" borderId="54" xfId="6" applyFont="1" applyBorder="1" applyAlignment="1" applyProtection="1">
      <alignment horizontal="center"/>
      <protection locked="0"/>
    </xf>
    <xf numFmtId="0" fontId="38" fillId="8" borderId="55" xfId="6" applyFont="1" applyBorder="1" applyAlignment="1" applyProtection="1">
      <alignment horizontal="center"/>
      <protection locked="0"/>
    </xf>
    <xf numFmtId="0" fontId="38" fillId="8" borderId="56" xfId="6" applyFont="1" applyBorder="1" applyAlignment="1" applyProtection="1">
      <alignment horizontal="center"/>
      <protection locked="0"/>
    </xf>
    <xf numFmtId="0" fontId="38" fillId="8" borderId="57" xfId="6" applyFont="1" applyBorder="1" applyAlignment="1" applyProtection="1">
      <alignment horizontal="center"/>
      <protection locked="0"/>
    </xf>
    <xf numFmtId="0" fontId="10" fillId="2" borderId="13" xfId="5" applyFont="1" applyFill="1" applyBorder="1" applyAlignment="1">
      <alignment horizontal="center"/>
    </xf>
    <xf numFmtId="0" fontId="10" fillId="2" borderId="14" xfId="5" applyFont="1" applyFill="1" applyBorder="1" applyAlignment="1">
      <alignment horizontal="center"/>
    </xf>
    <xf numFmtId="0" fontId="38" fillId="11" borderId="58" xfId="5" applyFont="1" applyFill="1" applyBorder="1" applyAlignment="1" applyProtection="1">
      <alignment horizontal="center" vertical="center"/>
      <protection hidden="1"/>
    </xf>
    <xf numFmtId="0" fontId="38" fillId="11" borderId="59" xfId="5" applyFont="1" applyFill="1" applyBorder="1" applyAlignment="1" applyProtection="1">
      <alignment horizontal="center" vertical="center"/>
      <protection hidden="1"/>
    </xf>
    <xf numFmtId="0" fontId="38" fillId="11" borderId="60" xfId="5" applyFont="1" applyFill="1" applyBorder="1" applyAlignment="1" applyProtection="1">
      <alignment horizontal="center" vertical="center"/>
      <protection hidden="1"/>
    </xf>
    <xf numFmtId="0" fontId="38" fillId="11" borderId="61" xfId="5" applyFont="1" applyFill="1" applyBorder="1" applyAlignment="1" applyProtection="1">
      <alignment horizontal="center" vertical="center"/>
      <protection hidden="1"/>
    </xf>
    <xf numFmtId="0" fontId="38" fillId="11" borderId="62" xfId="5" applyFont="1" applyFill="1" applyBorder="1" applyAlignment="1" applyProtection="1">
      <alignment horizontal="center" vertical="center"/>
      <protection hidden="1"/>
    </xf>
    <xf numFmtId="0" fontId="38" fillId="11" borderId="63" xfId="5" applyFont="1" applyFill="1" applyBorder="1" applyAlignment="1" applyProtection="1">
      <alignment horizontal="center" vertical="center"/>
      <protection hidden="1"/>
    </xf>
    <xf numFmtId="0" fontId="38" fillId="0" borderId="13" xfId="5" applyFont="1" applyBorder="1" applyAlignment="1">
      <alignment horizontal="center" vertical="center"/>
    </xf>
    <xf numFmtId="0" fontId="38" fillId="0" borderId="14" xfId="5" applyFont="1" applyBorder="1" applyAlignment="1">
      <alignment horizontal="center" vertical="center"/>
    </xf>
    <xf numFmtId="0" fontId="38" fillId="8" borderId="67" xfId="6" applyFont="1" applyBorder="1" applyAlignment="1" applyProtection="1">
      <alignment horizontal="center"/>
      <protection locked="0"/>
    </xf>
    <xf numFmtId="0" fontId="38" fillId="8" borderId="68" xfId="6" applyFont="1" applyBorder="1" applyAlignment="1" applyProtection="1">
      <alignment horizontal="center"/>
      <protection locked="0"/>
    </xf>
    <xf numFmtId="0" fontId="38" fillId="8" borderId="69" xfId="6" applyFont="1" applyBorder="1" applyAlignment="1" applyProtection="1">
      <alignment horizontal="center"/>
      <protection locked="0"/>
    </xf>
    <xf numFmtId="0" fontId="38" fillId="0" borderId="13" xfId="5" applyFont="1" applyBorder="1" applyAlignment="1">
      <alignment horizontal="center"/>
    </xf>
    <xf numFmtId="0" fontId="38" fillId="0" borderId="14" xfId="5" applyFont="1" applyBorder="1" applyAlignment="1">
      <alignment horizontal="center"/>
    </xf>
    <xf numFmtId="2" fontId="8" fillId="0" borderId="70" xfId="5" applyNumberFormat="1" applyFont="1" applyBorder="1" applyAlignment="1" applyProtection="1">
      <alignment horizontal="right" wrapText="1"/>
      <protection hidden="1"/>
    </xf>
    <xf numFmtId="0" fontId="32" fillId="7" borderId="71" xfId="4" applyBorder="1" applyProtection="1">
      <protection hidden="1"/>
    </xf>
    <xf numFmtId="0" fontId="29" fillId="5" borderId="4" xfId="1" applyBorder="1" applyProtection="1"/>
    <xf numFmtId="0" fontId="29" fillId="5" borderId="11" xfId="1" applyBorder="1" applyProtection="1">
      <protection hidden="1"/>
    </xf>
    <xf numFmtId="0" fontId="14" fillId="2" borderId="4" xfId="5" applyFill="1" applyBorder="1" applyAlignment="1" applyProtection="1">
      <alignment horizontal="left"/>
      <protection hidden="1"/>
    </xf>
    <xf numFmtId="1" fontId="32" fillId="7" borderId="74" xfId="4" applyNumberFormat="1" applyBorder="1" applyAlignment="1" applyProtection="1">
      <alignment horizontal="center"/>
      <protection hidden="1"/>
    </xf>
    <xf numFmtId="1" fontId="32" fillId="7" borderId="76" xfId="4" applyNumberFormat="1" applyBorder="1" applyAlignment="1" applyProtection="1">
      <alignment horizontal="center"/>
      <protection hidden="1"/>
    </xf>
    <xf numFmtId="1" fontId="32" fillId="7" borderId="75" xfId="4" applyNumberFormat="1" applyBorder="1" applyAlignment="1" applyProtection="1">
      <alignment horizontal="center"/>
      <protection hidden="1"/>
    </xf>
    <xf numFmtId="1" fontId="33" fillId="8" borderId="77" xfId="9" applyNumberFormat="1" applyFont="1" applyBorder="1" applyAlignment="1" applyProtection="1">
      <alignment horizontal="center"/>
      <protection locked="0"/>
    </xf>
    <xf numFmtId="1" fontId="33" fillId="8" borderId="79" xfId="9" applyNumberFormat="1" applyFont="1" applyBorder="1" applyAlignment="1" applyProtection="1">
      <alignment horizontal="center"/>
      <protection locked="0"/>
    </xf>
    <xf numFmtId="0" fontId="32" fillId="7" borderId="20" xfId="4" applyBorder="1" applyAlignment="1" applyProtection="1">
      <alignment horizontal="right"/>
      <protection hidden="1"/>
    </xf>
    <xf numFmtId="0" fontId="32" fillId="7" borderId="20" xfId="4" applyBorder="1" applyAlignment="1" applyProtection="1">
      <alignment horizontal="center"/>
      <protection hidden="1"/>
    </xf>
    <xf numFmtId="0" fontId="14" fillId="8" borderId="43" xfId="6" applyBorder="1" applyAlignment="1" applyProtection="1">
      <alignment horizontal="right"/>
    </xf>
    <xf numFmtId="0" fontId="30" fillId="6" borderId="0" xfId="2" applyAlignment="1" applyProtection="1">
      <alignment horizontal="center"/>
      <protection hidden="1"/>
    </xf>
    <xf numFmtId="165" fontId="57" fillId="0" borderId="49" xfId="5" applyNumberFormat="1" applyFont="1" applyBorder="1" applyAlignment="1" applyProtection="1">
      <alignment horizontal="center"/>
      <protection hidden="1"/>
    </xf>
    <xf numFmtId="0" fontId="57" fillId="0" borderId="47" xfId="5" applyFont="1" applyBorder="1" applyAlignment="1" applyProtection="1">
      <alignment horizontal="center"/>
      <protection hidden="1"/>
    </xf>
    <xf numFmtId="1" fontId="3" fillId="16" borderId="7" xfId="10" applyNumberFormat="1" applyBorder="1" applyAlignment="1" applyProtection="1">
      <alignment horizontal="center"/>
      <protection locked="0"/>
    </xf>
    <xf numFmtId="0" fontId="54" fillId="0" borderId="0" xfId="5" quotePrefix="1" applyFont="1"/>
    <xf numFmtId="0" fontId="54" fillId="0" borderId="0" xfId="5" applyFont="1"/>
    <xf numFmtId="166" fontId="54" fillId="0" borderId="0" xfId="5" applyNumberFormat="1" applyFont="1"/>
    <xf numFmtId="1" fontId="55" fillId="8" borderId="77" xfId="9" applyNumberFormat="1" applyFont="1" applyBorder="1" applyAlignment="1" applyProtection="1">
      <alignment horizontal="center"/>
    </xf>
    <xf numFmtId="14" fontId="54" fillId="0" borderId="0" xfId="5" applyNumberFormat="1" applyFont="1"/>
    <xf numFmtId="0" fontId="56" fillId="0" borderId="0" xfId="5" quotePrefix="1" applyFont="1"/>
    <xf numFmtId="0" fontId="56" fillId="0" borderId="0" xfId="5" applyFont="1"/>
    <xf numFmtId="1" fontId="3" fillId="16" borderId="8" xfId="10" applyNumberFormat="1" applyBorder="1" applyAlignment="1" applyProtection="1">
      <alignment horizontal="center"/>
    </xf>
    <xf numFmtId="1" fontId="3" fillId="16" borderId="78" xfId="10" applyNumberFormat="1" applyBorder="1" applyAlignment="1" applyProtection="1">
      <alignment horizontal="center"/>
      <protection locked="0"/>
    </xf>
    <xf numFmtId="1" fontId="3" fillId="16" borderId="72" xfId="10" applyNumberFormat="1" applyBorder="1" applyAlignment="1" applyProtection="1">
      <alignment horizontal="center"/>
      <protection locked="0"/>
    </xf>
    <xf numFmtId="1" fontId="3" fillId="16" borderId="73" xfId="10" applyNumberFormat="1" applyBorder="1" applyAlignment="1" applyProtection="1">
      <alignment horizontal="center"/>
      <protection locked="0"/>
    </xf>
    <xf numFmtId="0" fontId="3" fillId="16" borderId="53" xfId="10" applyBorder="1" applyAlignment="1" applyProtection="1">
      <alignment horizontal="center" vertical="center"/>
      <protection locked="0"/>
    </xf>
    <xf numFmtId="0" fontId="3" fillId="16" borderId="20" xfId="10" applyBorder="1" applyAlignment="1" applyProtection="1">
      <alignment horizontal="center" vertical="center"/>
      <protection locked="0"/>
    </xf>
    <xf numFmtId="0" fontId="3" fillId="16" borderId="54" xfId="10" applyBorder="1" applyAlignment="1" applyProtection="1">
      <alignment horizontal="center" vertical="center"/>
      <protection locked="0"/>
    </xf>
    <xf numFmtId="0" fontId="3" fillId="16" borderId="68" xfId="10" applyBorder="1" applyAlignment="1" applyProtection="1">
      <alignment horizontal="center" vertical="center"/>
      <protection locked="0"/>
    </xf>
    <xf numFmtId="0" fontId="3" fillId="16" borderId="69" xfId="10" applyBorder="1" applyAlignment="1" applyProtection="1">
      <alignment horizontal="center" vertical="center"/>
      <protection locked="0"/>
    </xf>
    <xf numFmtId="0" fontId="2" fillId="0" borderId="0" xfId="5" applyFont="1" applyAlignment="1" applyProtection="1">
      <alignment horizontal="center" vertical="center"/>
      <protection locked="0"/>
    </xf>
    <xf numFmtId="2" fontId="58" fillId="0" borderId="0" xfId="5" applyNumberFormat="1" applyFont="1" applyAlignment="1" applyProtection="1">
      <alignment horizontal="right" wrapText="1"/>
      <protection hidden="1"/>
    </xf>
    <xf numFmtId="0" fontId="14" fillId="18" borderId="0" xfId="5" applyFill="1"/>
    <xf numFmtId="0" fontId="1" fillId="0" borderId="0" xfId="5" applyFont="1" applyAlignment="1" applyProtection="1">
      <alignment horizontal="center" vertical="center"/>
      <protection locked="0"/>
    </xf>
    <xf numFmtId="0" fontId="1" fillId="0" borderId="0" xfId="5" applyFont="1" applyAlignment="1" applyProtection="1">
      <alignment vertical="center"/>
      <protection locked="0"/>
    </xf>
    <xf numFmtId="0" fontId="12" fillId="0" borderId="0" xfId="5" applyFont="1" applyAlignment="1" applyProtection="1">
      <alignment horizontal="center"/>
      <protection hidden="1"/>
    </xf>
    <xf numFmtId="0" fontId="27" fillId="0" borderId="0" xfId="5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3" fillId="16" borderId="81" xfId="10" applyBorder="1" applyAlignment="1" applyProtection="1">
      <alignment horizontal="center" vertical="center"/>
      <protection locked="0"/>
    </xf>
    <xf numFmtId="0" fontId="59" fillId="11" borderId="64" xfId="5" applyFont="1" applyFill="1" applyBorder="1" applyAlignment="1" applyProtection="1">
      <alignment horizontal="center" vertical="center"/>
      <protection hidden="1"/>
    </xf>
    <xf numFmtId="0" fontId="59" fillId="11" borderId="65" xfId="5" applyFont="1" applyFill="1" applyBorder="1" applyAlignment="1" applyProtection="1">
      <alignment horizontal="center" vertical="center"/>
      <protection hidden="1"/>
    </xf>
    <xf numFmtId="0" fontId="59" fillId="11" borderId="66" xfId="5" applyFont="1" applyFill="1" applyBorder="1" applyAlignment="1" applyProtection="1">
      <alignment horizontal="center" vertical="center"/>
      <protection hidden="1"/>
    </xf>
    <xf numFmtId="0" fontId="60" fillId="0" borderId="0" xfId="5" applyFont="1"/>
    <xf numFmtId="0" fontId="61" fillId="17" borderId="51" xfId="5" applyFont="1" applyFill="1" applyBorder="1" applyAlignment="1" applyProtection="1">
      <alignment horizontal="center" vertical="center"/>
      <protection hidden="1"/>
    </xf>
    <xf numFmtId="0" fontId="61" fillId="17" borderId="1" xfId="0" applyFont="1" applyFill="1" applyBorder="1" applyAlignment="1" applyProtection="1">
      <alignment horizontal="center" vertical="center"/>
      <protection hidden="1"/>
    </xf>
    <xf numFmtId="0" fontId="61" fillId="17" borderId="3" xfId="0" applyFont="1" applyFill="1" applyBorder="1" applyAlignment="1" applyProtection="1">
      <alignment horizontal="center" vertical="center"/>
      <protection hidden="1"/>
    </xf>
    <xf numFmtId="0" fontId="61" fillId="17" borderId="80" xfId="5" applyFont="1" applyFill="1" applyBorder="1" applyAlignment="1" applyProtection="1">
      <alignment horizontal="center" vertical="center"/>
      <protection hidden="1"/>
    </xf>
    <xf numFmtId="0" fontId="61" fillId="17" borderId="0" xfId="0" applyFont="1" applyFill="1" applyAlignment="1" applyProtection="1">
      <alignment horizontal="center" vertical="center"/>
      <protection hidden="1"/>
    </xf>
    <xf numFmtId="0" fontId="61" fillId="17" borderId="4" xfId="0" applyFont="1" applyFill="1" applyBorder="1" applyAlignment="1" applyProtection="1">
      <alignment horizontal="center" vertical="center"/>
      <protection hidden="1"/>
    </xf>
  </cellXfs>
  <cellStyles count="11">
    <cellStyle name="20% - Accent4" xfId="10" builtinId="42"/>
    <cellStyle name="Accent2" xfId="7" builtinId="33"/>
    <cellStyle name="Accent3" xfId="1" builtinId="37"/>
    <cellStyle name="Accent5" xfId="8" builtinId="45"/>
    <cellStyle name="Bad" xfId="2" builtinId="27"/>
    <cellStyle name="Comma 2" xfId="3" xr:uid="{00000000-0005-0000-0000-00000A000000}"/>
    <cellStyle name="Good" xfId="4" builtinId="26"/>
    <cellStyle name="Normal" xfId="0" builtinId="0"/>
    <cellStyle name="Normal 2" xfId="5" xr:uid="{00000000-0005-0000-0000-00000E000000}"/>
    <cellStyle name="Note" xfId="9" builtinId="10"/>
    <cellStyle name="Note 2" xfId="6" xr:uid="{00000000-0005-0000-0000-00000F000000}"/>
  </cellStyles>
  <dxfs count="1">
    <dxf>
      <font>
        <b val="0"/>
        <i val="0"/>
        <strike val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Trip Tracker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Goal</c:v>
          </c:tx>
          <c:invertIfNegative val="0"/>
          <c:dLbls>
            <c:dLbl>
              <c:idx val="0"/>
              <c:layout>
                <c:manualLayout>
                  <c:x val="-7.366579177602888E-3"/>
                  <c:y val="0.70262606709045095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100" b="1" i="0" u="none" strike="noStrike" baseline="0">
                        <a:solidFill>
                          <a:srgbClr val="FFFFFF"/>
                        </a:solidFill>
                        <a:latin typeface="Calibri"/>
                        <a:cs typeface="Calibri"/>
                      </a:rPr>
                      <a:t>Need</a:t>
                    </a:r>
                    <a:r>
                      <a:rPr lang="en-US" sz="1600" b="1" i="0" u="none" strike="noStrike" baseline="0">
                        <a:solidFill>
                          <a:srgbClr val="FFFFFF"/>
                        </a:solidFill>
                        <a:latin typeface="Calibri"/>
                        <a:cs typeface="Calibri"/>
                      </a:rPr>
                      <a:t> 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CCA-46B5-99DE-DA41F689BC6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'VIP Elite Trip'!$C$3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CA-46B5-99DE-DA41F689BC6D}"/>
            </c:ext>
          </c:extLst>
        </c:ser>
        <c:ser>
          <c:idx val="2"/>
          <c:order val="1"/>
          <c:tx>
            <c:v>Trip</c:v>
          </c:tx>
          <c:invertIfNegative val="0"/>
          <c:dPt>
            <c:idx val="0"/>
            <c:invertIfNegative val="0"/>
            <c:bubble3D val="0"/>
            <c:spPr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859-49ED-9E71-C8555BE0E86C}"/>
              </c:ext>
            </c:extLst>
          </c:dPt>
          <c:dLbls>
            <c:dLbl>
              <c:idx val="0"/>
              <c:layout>
                <c:manualLayout>
                  <c:x val="-2.4154589371980675E-3"/>
                  <c:y val="9.164085449583694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516E2DC-F46D-42A8-860D-65BC4D4A39E6}" type="SERIESNAME">
                      <a:rPr lang="en-US" b="1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 w="25400" cap="flat" cmpd="sng" algn="ctr">
                  <a:noFill/>
                  <a:prstDash val="solid"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15458937198068"/>
                      <c:h val="4.712230971128608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859-49ED-9E71-C8555BE0E86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'VIP Elite Trip'!$L$5</c:f>
              <c:numCache>
                <c:formatCode>0_);[Red]\(0\)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59-49ED-9E71-C8555BE0E86C}"/>
            </c:ext>
          </c:extLst>
        </c:ser>
        <c:ser>
          <c:idx val="1"/>
          <c:order val="2"/>
          <c:tx>
            <c:v>Have</c:v>
          </c:tx>
          <c:invertIfNegative val="0"/>
          <c:dLbls>
            <c:dLbl>
              <c:idx val="0"/>
              <c:layout>
                <c:manualLayout>
                  <c:x val="-3.6832895888013997E-3"/>
                  <c:y val="5.3632997862022053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Have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CCA-46B5-99DE-DA41F689BC6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'VIP Elite Trip'!$D$3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CA-46B5-99DE-DA41F689B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09984"/>
        <c:axId val="60811520"/>
      </c:barChart>
      <c:catAx>
        <c:axId val="60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811520"/>
        <c:crosses val="autoZero"/>
        <c:auto val="1"/>
        <c:lblAlgn val="ctr"/>
        <c:lblOffset val="100"/>
        <c:noMultiLvlLbl val="0"/>
      </c:catAx>
      <c:valAx>
        <c:axId val="60811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Points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80998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76201</xdr:colOff>
      <xdr:row>0</xdr:row>
      <xdr:rowOff>76200</xdr:rowOff>
    </xdr:from>
    <xdr:to>
      <xdr:col>24</xdr:col>
      <xdr:colOff>104776</xdr:colOff>
      <xdr:row>32</xdr:row>
      <xdr:rowOff>171450</xdr:rowOff>
    </xdr:to>
    <xdr:graphicFrame macro="">
      <xdr:nvGraphicFramePr>
        <xdr:cNvPr id="1576216" name="Chart 1">
          <a:extLst>
            <a:ext uri="{FF2B5EF4-FFF2-40B4-BE49-F238E27FC236}">
              <a16:creationId xmlns:a16="http://schemas.microsoft.com/office/drawing/2014/main" id="{6F4D1D35-99BE-4A24-9E91-E9AF236A8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</xdr:row>
      <xdr:rowOff>47625</xdr:rowOff>
    </xdr:from>
    <xdr:to>
      <xdr:col>7</xdr:col>
      <xdr:colOff>400050</xdr:colOff>
      <xdr:row>7</xdr:row>
      <xdr:rowOff>123825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B9E23FCE-AFA2-B65E-38C8-9CD7C6DDAD3D}"/>
            </a:ext>
          </a:extLst>
        </xdr:cNvPr>
        <xdr:cNvSpPr/>
      </xdr:nvSpPr>
      <xdr:spPr>
        <a:xfrm>
          <a:off x="4200525" y="1133475"/>
          <a:ext cx="257175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157163</xdr:colOff>
      <xdr:row>12</xdr:row>
      <xdr:rowOff>42867</xdr:rowOff>
    </xdr:from>
    <xdr:to>
      <xdr:col>4</xdr:col>
      <xdr:colOff>442913</xdr:colOff>
      <xdr:row>13</xdr:row>
      <xdr:rowOff>4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54B76CEF-FE05-495A-8C63-DB835467EF07}"/>
            </a:ext>
          </a:extLst>
        </xdr:cNvPr>
        <xdr:cNvSpPr/>
      </xdr:nvSpPr>
      <xdr:spPr>
        <a:xfrm rot="5400000">
          <a:off x="2436019" y="2231236"/>
          <a:ext cx="147637" cy="285750"/>
        </a:xfrm>
        <a:prstGeom prst="downArrow">
          <a:avLst>
            <a:gd name="adj1" fmla="val 50000"/>
            <a:gd name="adj2" fmla="val 4629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19050</xdr:rowOff>
    </xdr:to>
    <xdr:pic>
      <xdr:nvPicPr>
        <xdr:cNvPr id="2511881" name="Picture 1" descr="shim">
          <a:extLst>
            <a:ext uri="{FF2B5EF4-FFF2-40B4-BE49-F238E27FC236}">
              <a16:creationId xmlns:a16="http://schemas.microsoft.com/office/drawing/2014/main" id="{84534464-109B-424A-B651-B1C6644B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6972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19050</xdr:rowOff>
    </xdr:to>
    <xdr:pic>
      <xdr:nvPicPr>
        <xdr:cNvPr id="2511882" name="Picture 49" descr="http://www.shaklee.net/pws/images/members/shim.gif">
          <a:extLst>
            <a:ext uri="{FF2B5EF4-FFF2-40B4-BE49-F238E27FC236}">
              <a16:creationId xmlns:a16="http://schemas.microsoft.com/office/drawing/2014/main" id="{DA98EBFA-F8EB-4C03-9ED7-34EFD00C0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848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19050</xdr:rowOff>
    </xdr:to>
    <xdr:pic>
      <xdr:nvPicPr>
        <xdr:cNvPr id="2511883" name="Picture 1" descr="shim">
          <a:extLst>
            <a:ext uri="{FF2B5EF4-FFF2-40B4-BE49-F238E27FC236}">
              <a16:creationId xmlns:a16="http://schemas.microsoft.com/office/drawing/2014/main" id="{45C4EA5F-A614-4367-AE46-055076DB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3058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9525</xdr:colOff>
      <xdr:row>53</xdr:row>
      <xdr:rowOff>19050</xdr:rowOff>
    </xdr:to>
    <xdr:pic>
      <xdr:nvPicPr>
        <xdr:cNvPr id="2511884" name="Picture 1" descr="shim">
          <a:extLst>
            <a:ext uri="{FF2B5EF4-FFF2-40B4-BE49-F238E27FC236}">
              <a16:creationId xmlns:a16="http://schemas.microsoft.com/office/drawing/2014/main" id="{42FEF301-2083-4090-AAF7-7BC5F83C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0020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9525</xdr:colOff>
      <xdr:row>62</xdr:row>
      <xdr:rowOff>19050</xdr:rowOff>
    </xdr:to>
    <xdr:pic>
      <xdr:nvPicPr>
        <xdr:cNvPr id="2511885" name="Picture 1" descr="shim">
          <a:extLst>
            <a:ext uri="{FF2B5EF4-FFF2-40B4-BE49-F238E27FC236}">
              <a16:creationId xmlns:a16="http://schemas.microsoft.com/office/drawing/2014/main" id="{E861FD9D-4729-4A3F-B3B6-A12B3970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17348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19050</xdr:rowOff>
    </xdr:to>
    <xdr:pic>
      <xdr:nvPicPr>
        <xdr:cNvPr id="2511886" name="Picture 49" descr="http://www.shaklee.net/pws/images/members/shim.gif">
          <a:extLst>
            <a:ext uri="{FF2B5EF4-FFF2-40B4-BE49-F238E27FC236}">
              <a16:creationId xmlns:a16="http://schemas.microsoft.com/office/drawing/2014/main" id="{C793B37D-E882-40FE-8241-6A72A90E8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60102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19050</xdr:rowOff>
    </xdr:to>
    <xdr:pic>
      <xdr:nvPicPr>
        <xdr:cNvPr id="2511887" name="Picture 49" descr="http://www.shaklee.net/pws/images/members/shim.gif">
          <a:extLst>
            <a:ext uri="{FF2B5EF4-FFF2-40B4-BE49-F238E27FC236}">
              <a16:creationId xmlns:a16="http://schemas.microsoft.com/office/drawing/2014/main" id="{97902591-710D-4EE9-9DF5-0A84D9F2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258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19050</xdr:rowOff>
    </xdr:to>
    <xdr:pic>
      <xdr:nvPicPr>
        <xdr:cNvPr id="2511888" name="Picture 49" descr="http://www.shaklee.net/pws/images/members/shim.gif">
          <a:extLst>
            <a:ext uri="{FF2B5EF4-FFF2-40B4-BE49-F238E27FC236}">
              <a16:creationId xmlns:a16="http://schemas.microsoft.com/office/drawing/2014/main" id="{AD9E959F-D739-44C6-9FAC-C4583C54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38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19050</xdr:rowOff>
    </xdr:to>
    <xdr:pic>
      <xdr:nvPicPr>
        <xdr:cNvPr id="2511889" name="Picture 49" descr="http://www.shaklee.net/pws/images/members/shim.gif">
          <a:extLst>
            <a:ext uri="{FF2B5EF4-FFF2-40B4-BE49-F238E27FC236}">
              <a16:creationId xmlns:a16="http://schemas.microsoft.com/office/drawing/2014/main" id="{28FE0BA4-F386-44FA-8742-C72E41C9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197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7"/>
  <sheetViews>
    <sheetView tabSelected="1" zoomScaleNormal="100" workbookViewId="0">
      <selection activeCell="C13" sqref="C13"/>
    </sheetView>
  </sheetViews>
  <sheetFormatPr defaultColWidth="9.28515625" defaultRowHeight="12.75" x14ac:dyDescent="0.2"/>
  <cols>
    <col min="1" max="1" width="2.140625" style="1" customWidth="1"/>
    <col min="2" max="2" width="11" style="1" customWidth="1"/>
    <col min="3" max="3" width="10.7109375" style="1" bestFit="1" customWidth="1"/>
    <col min="4" max="5" width="9.28515625" style="1" bestFit="1" customWidth="1"/>
    <col min="6" max="6" width="9.5703125" style="1" bestFit="1" customWidth="1"/>
    <col min="7" max="7" width="8.85546875" style="1" customWidth="1"/>
    <col min="8" max="8" width="8.42578125" style="1" customWidth="1"/>
    <col min="9" max="9" width="7.7109375" style="1" customWidth="1"/>
    <col min="10" max="10" width="7.85546875" style="1" customWidth="1"/>
    <col min="11" max="11" width="8.42578125" style="1" customWidth="1"/>
    <col min="12" max="13" width="8.7109375" style="1" customWidth="1"/>
    <col min="14" max="14" width="7.7109375" style="1" customWidth="1"/>
    <col min="15" max="15" width="9.85546875" style="1" customWidth="1"/>
    <col min="16" max="16" width="6.28515625" style="1" customWidth="1"/>
    <col min="17" max="17" width="5.28515625" style="1" customWidth="1"/>
    <col min="18" max="18" width="4.140625" style="1" customWidth="1"/>
    <col min="19" max="19" width="2.7109375" style="1" customWidth="1"/>
    <col min="20" max="20" width="10.28515625" style="1" bestFit="1" customWidth="1"/>
    <col min="21" max="21" width="5.85546875" style="1" customWidth="1"/>
    <col min="22" max="22" width="7.28515625" style="1" bestFit="1" customWidth="1"/>
    <col min="23" max="23" width="0.85546875" style="1" customWidth="1"/>
    <col min="24" max="24" width="8.7109375" style="1" customWidth="1"/>
    <col min="25" max="25" width="2.140625" style="1" customWidth="1"/>
    <col min="26" max="26" width="2.5703125" style="1" customWidth="1"/>
    <col min="27" max="27" width="7.28515625" style="1" hidden="1" customWidth="1"/>
    <col min="28" max="28" width="5.28515625" style="1" hidden="1" customWidth="1"/>
    <col min="29" max="29" width="9.28515625" style="1" customWidth="1"/>
    <col min="30" max="36" width="9.28515625" style="1" hidden="1" customWidth="1"/>
    <col min="37" max="37" width="9.28515625" style="1" customWidth="1"/>
    <col min="38" max="16384" width="9.28515625" style="1"/>
  </cols>
  <sheetData>
    <row r="1" spans="2:39" ht="6.75" customHeight="1" thickBot="1" x14ac:dyDescent="0.25">
      <c r="AA1" s="204"/>
      <c r="AB1" s="204"/>
      <c r="AD1" s="204"/>
      <c r="AE1" s="204"/>
      <c r="AF1" s="204"/>
      <c r="AG1" s="204"/>
      <c r="AH1" s="204"/>
      <c r="AI1" s="204"/>
      <c r="AJ1" s="204"/>
    </row>
    <row r="2" spans="2:39" ht="16.5" thickTop="1" thickBot="1" x14ac:dyDescent="0.3">
      <c r="B2" s="138">
        <v>2025</v>
      </c>
      <c r="C2" s="54" t="s">
        <v>50</v>
      </c>
      <c r="D2" s="55" t="s">
        <v>75</v>
      </c>
      <c r="E2" s="56" t="s">
        <v>80</v>
      </c>
      <c r="F2" s="215" t="str">
        <f>IF(((D$3&gt;=250)*AND(D$5&gt;=10)),"You've Earned","")</f>
        <v/>
      </c>
      <c r="G2" s="216"/>
      <c r="H2" s="217"/>
      <c r="J2" s="39" t="s">
        <v>89</v>
      </c>
      <c r="K2" s="40"/>
      <c r="L2" s="40"/>
      <c r="M2" s="40"/>
      <c r="N2" s="40"/>
      <c r="O2" s="41"/>
      <c r="AC2" s="186" t="s">
        <v>103</v>
      </c>
      <c r="AD2" s="187"/>
      <c r="AE2" s="187"/>
      <c r="AF2" s="187" t="s">
        <v>49</v>
      </c>
      <c r="AG2" s="187" t="s">
        <v>48</v>
      </c>
      <c r="AH2" s="187"/>
      <c r="AI2" s="1" t="s">
        <v>141</v>
      </c>
      <c r="AJ2" s="1">
        <f>IF($C$13="Ambassador",60,IF($C$13="Director",60,IF($C$13="Sr Director",60,120)))</f>
        <v>60</v>
      </c>
      <c r="AK2" s="187"/>
      <c r="AL2" s="187"/>
      <c r="AM2" s="187"/>
    </row>
    <row r="3" spans="2:39" ht="16.5" thickTop="1" thickBot="1" x14ac:dyDescent="0.3">
      <c r="B3" s="139" t="s">
        <v>140</v>
      </c>
      <c r="C3" s="58">
        <f>(C5+C6+C7++C8+C9+C10+C11+IF(C12=4,50,0))</f>
        <v>12</v>
      </c>
      <c r="D3" s="59">
        <f>SUM(D5:D12)</f>
        <v>17</v>
      </c>
      <c r="E3" s="140">
        <f>C3-D3</f>
        <v>-5</v>
      </c>
      <c r="F3" s="218" t="str">
        <f>IF(((D$3&gt;=250)*AND(D$5&gt;=10)),"THE VIP ELITE TRIP!!","")</f>
        <v/>
      </c>
      <c r="G3" s="219"/>
      <c r="H3" s="220"/>
      <c r="I3" s="77"/>
      <c r="J3" s="77"/>
      <c r="K3" s="77"/>
      <c r="L3" s="77"/>
      <c r="M3" s="77"/>
      <c r="N3" s="77"/>
      <c r="O3" s="77"/>
      <c r="P3" s="77"/>
      <c r="Q3" s="77"/>
      <c r="AC3" s="186" t="s">
        <v>104</v>
      </c>
      <c r="AD3" s="187"/>
      <c r="AE3" s="187"/>
      <c r="AF3" s="188">
        <f>U4</f>
        <v>0</v>
      </c>
      <c r="AG3" s="187">
        <f>IF((AF3)=1,2,(AF3))</f>
        <v>0</v>
      </c>
      <c r="AH3" s="187"/>
      <c r="AI3" s="1" t="s">
        <v>57</v>
      </c>
      <c r="AJ3" s="1">
        <f>IF($C$13="Ambassador",120,IF($C$13="Director",120,IF($C$13="Sr Director",120,240)))</f>
        <v>120</v>
      </c>
      <c r="AK3" s="187"/>
      <c r="AL3" s="187"/>
      <c r="AM3" s="189"/>
    </row>
    <row r="4" spans="2:39" ht="15" customHeight="1" thickTop="1" x14ac:dyDescent="0.25">
      <c r="B4" s="139" t="s">
        <v>58</v>
      </c>
      <c r="C4" s="62" t="s">
        <v>50</v>
      </c>
      <c r="D4" s="63" t="s">
        <v>75</v>
      </c>
      <c r="E4" s="64" t="s">
        <v>80</v>
      </c>
      <c r="F4" s="65" t="s">
        <v>82</v>
      </c>
      <c r="G4" s="66" t="s">
        <v>83</v>
      </c>
      <c r="H4" s="67"/>
      <c r="I4" s="81"/>
      <c r="J4" s="82"/>
      <c r="K4" s="83" t="s">
        <v>33</v>
      </c>
      <c r="L4" s="84" t="s">
        <v>1</v>
      </c>
      <c r="M4" s="84" t="s">
        <v>8</v>
      </c>
      <c r="N4" s="84" t="s">
        <v>9</v>
      </c>
      <c r="O4" s="85"/>
      <c r="P4" s="77"/>
      <c r="Q4" s="77"/>
      <c r="AC4" s="186" t="s">
        <v>137</v>
      </c>
      <c r="AD4" s="187"/>
      <c r="AE4" s="187"/>
      <c r="AF4" s="190"/>
      <c r="AG4" s="187"/>
      <c r="AH4" s="187"/>
      <c r="AI4" s="1" t="s">
        <v>144</v>
      </c>
      <c r="AJ4" s="1">
        <f>IF($C$13="Ambassador",150,IF($C$13="Director",150,IF($C$13="Sr Director",150,300)))</f>
        <v>150</v>
      </c>
      <c r="AK4" s="187"/>
      <c r="AL4" s="187"/>
      <c r="AM4" s="187"/>
    </row>
    <row r="5" spans="2:39" ht="15" customHeight="1" x14ac:dyDescent="0.25">
      <c r="B5" s="61" t="s">
        <v>63</v>
      </c>
      <c r="C5" s="174">
        <f t="shared" ref="C5:C6" si="0">N19</f>
        <v>0</v>
      </c>
      <c r="D5" s="69">
        <f t="shared" ref="D5:D6" si="1">N28</f>
        <v>5</v>
      </c>
      <c r="E5" s="70" t="str">
        <f>IF((D5)&gt;=C5,"",(C5-D5))</f>
        <v/>
      </c>
      <c r="F5" s="71">
        <v>10</v>
      </c>
      <c r="G5" s="72">
        <f>IF(D5&lt;40,F5-D5,"")</f>
        <v>5</v>
      </c>
      <c r="H5" s="73"/>
      <c r="I5" s="77"/>
      <c r="J5" s="86"/>
      <c r="K5" s="87" t="s">
        <v>58</v>
      </c>
      <c r="L5" s="88">
        <v>350</v>
      </c>
      <c r="M5" s="88">
        <f>$D$3</f>
        <v>17</v>
      </c>
      <c r="N5" s="88">
        <f>M5-L5</f>
        <v>-333</v>
      </c>
      <c r="O5" s="89" t="str">
        <f>IF(N5&gt;=0,"J","")</f>
        <v/>
      </c>
      <c r="P5" s="77"/>
      <c r="Q5" s="77"/>
      <c r="AC5" s="186" t="s">
        <v>138</v>
      </c>
      <c r="AD5" s="187"/>
      <c r="AE5" s="187"/>
      <c r="AF5" s="190"/>
      <c r="AG5" s="187"/>
      <c r="AH5" s="187"/>
      <c r="AI5" s="1" t="s">
        <v>145</v>
      </c>
      <c r="AJ5" s="1">
        <v>120</v>
      </c>
      <c r="AK5" s="187"/>
      <c r="AL5" s="187"/>
      <c r="AM5" s="187"/>
    </row>
    <row r="6" spans="2:39" ht="15.75" thickBot="1" x14ac:dyDescent="0.3">
      <c r="B6" s="61" t="s">
        <v>57</v>
      </c>
      <c r="C6" s="68">
        <f t="shared" si="0"/>
        <v>0</v>
      </c>
      <c r="D6" s="69">
        <f t="shared" si="1"/>
        <v>0</v>
      </c>
      <c r="E6" s="70" t="str">
        <f>IF((D6)&gt;=C6,"",(C6-D6))</f>
        <v/>
      </c>
      <c r="F6" s="71"/>
      <c r="G6" s="72"/>
      <c r="H6" s="78" t="s">
        <v>87</v>
      </c>
      <c r="I6" s="90"/>
      <c r="J6" s="91"/>
      <c r="K6" s="92" t="s">
        <v>59</v>
      </c>
      <c r="L6" s="93">
        <v>250</v>
      </c>
      <c r="M6" s="93">
        <f>$D$3</f>
        <v>17</v>
      </c>
      <c r="N6" s="93">
        <f>M6-L6</f>
        <v>-233</v>
      </c>
      <c r="O6" s="94" t="str">
        <f>IF(N6&gt;=0,"J","")</f>
        <v/>
      </c>
      <c r="P6" s="77"/>
      <c r="Q6" s="77"/>
      <c r="AC6" s="186"/>
      <c r="AD6" s="187"/>
      <c r="AE6" s="187"/>
      <c r="AF6" s="190"/>
      <c r="AG6" s="187"/>
      <c r="AH6" s="187"/>
      <c r="AI6" s="187" t="s">
        <v>146</v>
      </c>
      <c r="AJ6" s="187">
        <v>150</v>
      </c>
      <c r="AK6" s="187"/>
      <c r="AL6" s="187"/>
      <c r="AM6" s="187"/>
    </row>
    <row r="7" spans="2:39" ht="16.5" thickTop="1" thickBot="1" x14ac:dyDescent="0.3">
      <c r="B7" s="61" t="s">
        <v>69</v>
      </c>
      <c r="C7" s="68">
        <f>N21+N22</f>
        <v>0</v>
      </c>
      <c r="D7" s="69">
        <f>N30+N31</f>
        <v>0</v>
      </c>
      <c r="E7" s="70" t="str">
        <f t="shared" ref="E7:E11" si="2">IF((D7)&gt;=C7,"",(C7-D7))</f>
        <v/>
      </c>
      <c r="F7" s="74"/>
      <c r="G7" s="75"/>
      <c r="H7" s="78"/>
      <c r="I7" s="90"/>
      <c r="J7" s="86"/>
      <c r="K7" s="95" t="s">
        <v>63</v>
      </c>
      <c r="L7" s="88">
        <f t="shared" ref="L7:L12" si="3">C5</f>
        <v>0</v>
      </c>
      <c r="M7" s="88">
        <f>$D$5</f>
        <v>5</v>
      </c>
      <c r="N7" s="88">
        <f t="shared" ref="N7" si="4">M7-L7</f>
        <v>5</v>
      </c>
      <c r="O7" s="89" t="str">
        <f>IF(M7&gt;=L7,"J","")</f>
        <v>J</v>
      </c>
      <c r="P7" s="77"/>
      <c r="Q7" s="77"/>
      <c r="AC7" s="191" t="s">
        <v>105</v>
      </c>
      <c r="AD7" s="192"/>
      <c r="AE7" s="192"/>
      <c r="AF7" s="192"/>
      <c r="AG7" s="192"/>
      <c r="AH7" s="192"/>
      <c r="AI7" s="192"/>
      <c r="AJ7" s="192"/>
      <c r="AK7" s="192"/>
      <c r="AL7" s="192"/>
      <c r="AM7" s="192"/>
    </row>
    <row r="8" spans="2:39" ht="15" x14ac:dyDescent="0.25">
      <c r="B8" s="61" t="s">
        <v>74</v>
      </c>
      <c r="C8" s="68">
        <f>N23</f>
        <v>0</v>
      </c>
      <c r="D8" s="69">
        <f>N32</f>
        <v>0</v>
      </c>
      <c r="E8" s="70" t="str">
        <f t="shared" si="2"/>
        <v/>
      </c>
      <c r="F8" s="76"/>
      <c r="G8" s="77"/>
      <c r="I8" s="169"/>
      <c r="J8" s="96"/>
      <c r="K8" s="95" t="s">
        <v>57</v>
      </c>
      <c r="L8" s="88">
        <f t="shared" si="3"/>
        <v>0</v>
      </c>
      <c r="M8" s="88">
        <f>$D$6</f>
        <v>0</v>
      </c>
      <c r="N8" s="88">
        <f t="shared" ref="N8:N15" si="5">M8-L8</f>
        <v>0</v>
      </c>
      <c r="O8" s="89" t="str">
        <f t="shared" ref="O8:O11" si="6">IF(M8&gt;=L8,"J","")</f>
        <v>J</v>
      </c>
      <c r="P8" s="77"/>
      <c r="Q8" s="77"/>
      <c r="V8" s="21"/>
      <c r="AC8" s="191" t="s">
        <v>163</v>
      </c>
      <c r="AD8" s="192"/>
      <c r="AE8" s="192"/>
      <c r="AF8" s="192"/>
      <c r="AG8" s="192"/>
      <c r="AH8" s="192"/>
      <c r="AI8" s="192"/>
      <c r="AJ8" s="192"/>
      <c r="AK8" s="192"/>
      <c r="AL8" s="192"/>
      <c r="AM8" s="192"/>
    </row>
    <row r="9" spans="2:39" ht="15" x14ac:dyDescent="0.25">
      <c r="B9" s="61" t="s">
        <v>61</v>
      </c>
      <c r="C9" s="68">
        <f>N24</f>
        <v>0</v>
      </c>
      <c r="D9" s="69">
        <f>N33</f>
        <v>0</v>
      </c>
      <c r="E9" s="70" t="str">
        <f t="shared" si="2"/>
        <v/>
      </c>
      <c r="F9" s="170" t="s">
        <v>98</v>
      </c>
      <c r="G9" s="170"/>
      <c r="H9" s="177"/>
      <c r="I9" s="90"/>
      <c r="J9" s="96"/>
      <c r="K9" s="95" t="s">
        <v>69</v>
      </c>
      <c r="L9" s="88">
        <f t="shared" si="3"/>
        <v>0</v>
      </c>
      <c r="M9" s="88">
        <f>$D$7</f>
        <v>0</v>
      </c>
      <c r="N9" s="88">
        <f t="shared" si="5"/>
        <v>0</v>
      </c>
      <c r="O9" s="89" t="str">
        <f t="shared" si="6"/>
        <v>J</v>
      </c>
      <c r="P9" s="77"/>
      <c r="Q9" s="77"/>
      <c r="AC9" s="191"/>
      <c r="AD9" s="192"/>
      <c r="AE9" s="192"/>
      <c r="AF9" s="192"/>
      <c r="AG9" s="192"/>
      <c r="AH9" s="192"/>
      <c r="AI9" s="192"/>
      <c r="AJ9" s="192"/>
      <c r="AK9" s="192"/>
      <c r="AL9" s="192"/>
      <c r="AM9" s="192"/>
    </row>
    <row r="10" spans="2:39" ht="15" x14ac:dyDescent="0.25">
      <c r="B10" s="61" t="s">
        <v>60</v>
      </c>
      <c r="C10" s="68">
        <f>N25</f>
        <v>12</v>
      </c>
      <c r="D10" s="69">
        <f>N34</f>
        <v>12</v>
      </c>
      <c r="E10" s="70" t="str">
        <f t="shared" si="2"/>
        <v/>
      </c>
      <c r="F10" s="79" t="s">
        <v>97</v>
      </c>
      <c r="G10" s="79"/>
      <c r="H10" s="185"/>
      <c r="I10" s="90"/>
      <c r="J10" s="96"/>
      <c r="K10" s="95" t="s">
        <v>84</v>
      </c>
      <c r="L10" s="88">
        <f t="shared" si="3"/>
        <v>0</v>
      </c>
      <c r="M10" s="88">
        <f>$D$8</f>
        <v>0</v>
      </c>
      <c r="N10" s="88">
        <f t="shared" si="5"/>
        <v>0</v>
      </c>
      <c r="O10" s="89" t="str">
        <f t="shared" si="6"/>
        <v>J</v>
      </c>
      <c r="P10" s="77"/>
      <c r="Q10" s="77"/>
    </row>
    <row r="11" spans="2:39" ht="15" x14ac:dyDescent="0.25">
      <c r="B11" s="32" t="s">
        <v>96</v>
      </c>
      <c r="C11" s="175">
        <f>IF(($H9)&gt;=(60),10,IF(($H9)&gt;=(30),5,0))</f>
        <v>0</v>
      </c>
      <c r="D11" s="133">
        <f>IF(($H10)&gt;=(60),10,IF(($H10)&gt;=(30),5,0))</f>
        <v>0</v>
      </c>
      <c r="E11" s="134" t="str">
        <f t="shared" si="2"/>
        <v/>
      </c>
      <c r="F11" s="80" t="s">
        <v>70</v>
      </c>
      <c r="G11" s="80"/>
      <c r="H11" s="171"/>
      <c r="I11" s="90"/>
      <c r="J11" s="96"/>
      <c r="K11" s="95" t="s">
        <v>61</v>
      </c>
      <c r="L11" s="88">
        <f t="shared" si="3"/>
        <v>0</v>
      </c>
      <c r="M11" s="88">
        <f>$D$9</f>
        <v>0</v>
      </c>
      <c r="N11" s="88">
        <f t="shared" si="5"/>
        <v>0</v>
      </c>
      <c r="O11" s="89" t="str">
        <f t="shared" si="6"/>
        <v>J</v>
      </c>
      <c r="P11" s="77"/>
      <c r="Q11" s="77"/>
      <c r="AC11" s="186" t="s">
        <v>106</v>
      </c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</row>
    <row r="12" spans="2:39" ht="15.75" thickBot="1" x14ac:dyDescent="0.3">
      <c r="B12" s="32"/>
      <c r="C12" s="176"/>
      <c r="D12" s="133"/>
      <c r="E12" s="134"/>
      <c r="F12" s="80" t="s">
        <v>102</v>
      </c>
      <c r="G12" s="80"/>
      <c r="H12" s="178"/>
      <c r="I12" s="90"/>
      <c r="J12" s="96"/>
      <c r="K12" s="95" t="s">
        <v>60</v>
      </c>
      <c r="L12" s="88">
        <f t="shared" si="3"/>
        <v>12</v>
      </c>
      <c r="M12" s="88">
        <f>$D$10</f>
        <v>12</v>
      </c>
      <c r="N12" s="88">
        <f t="shared" si="5"/>
        <v>0</v>
      </c>
      <c r="O12" s="89" t="str">
        <f>IF(M12&gt;=L12,"J","")</f>
        <v>J</v>
      </c>
      <c r="P12" s="77"/>
      <c r="Q12" s="77"/>
      <c r="AC12" s="186" t="s">
        <v>164</v>
      </c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</row>
    <row r="13" spans="2:39" ht="15" customHeight="1" x14ac:dyDescent="0.25">
      <c r="B13" s="129" t="s">
        <v>64</v>
      </c>
      <c r="C13" s="128" t="s">
        <v>71</v>
      </c>
      <c r="D13" s="181"/>
      <c r="E13" s="132"/>
      <c r="F13" s="80" t="s">
        <v>76</v>
      </c>
      <c r="G13" s="80"/>
      <c r="H13" s="194"/>
      <c r="I13" s="90"/>
      <c r="J13" s="96"/>
      <c r="K13" s="95" t="s">
        <v>68</v>
      </c>
      <c r="L13" s="88">
        <f>C11</f>
        <v>0</v>
      </c>
      <c r="M13" s="88">
        <f>$D$11</f>
        <v>0</v>
      </c>
      <c r="N13" s="88">
        <f>M13-L13</f>
        <v>0</v>
      </c>
      <c r="O13" s="89" t="str">
        <f>IF(M13&gt;=L13,"J","")</f>
        <v>J</v>
      </c>
      <c r="P13" s="77"/>
      <c r="Q13" s="77"/>
      <c r="AC13" s="186" t="s">
        <v>107</v>
      </c>
      <c r="AD13" s="187"/>
      <c r="AE13" s="187"/>
      <c r="AF13" s="187" t="s">
        <v>51</v>
      </c>
      <c r="AG13" s="187"/>
      <c r="AH13" s="187"/>
      <c r="AI13" s="187"/>
      <c r="AJ13" s="187"/>
      <c r="AK13" s="187"/>
      <c r="AL13" s="187"/>
      <c r="AM13" s="187"/>
    </row>
    <row r="14" spans="2:39" ht="15" customHeight="1" x14ac:dyDescent="0.25">
      <c r="B14" s="130" t="s">
        <v>65</v>
      </c>
      <c r="C14" s="179" t="str">
        <f>'New Reps'!AH23</f>
        <v>Director</v>
      </c>
      <c r="D14" s="180">
        <f>'New Reps'!AI23</f>
        <v>30</v>
      </c>
      <c r="E14" s="132" t="s">
        <v>131</v>
      </c>
      <c r="F14" s="80" t="s">
        <v>77</v>
      </c>
      <c r="G14" s="80"/>
      <c r="H14" s="195"/>
      <c r="I14" s="90"/>
      <c r="J14" s="96"/>
      <c r="K14" s="95"/>
      <c r="L14" s="88"/>
      <c r="M14" s="88"/>
      <c r="N14" s="88"/>
      <c r="O14" s="89"/>
      <c r="P14" s="77"/>
      <c r="Q14" s="77"/>
      <c r="AC14" s="187" t="s">
        <v>108</v>
      </c>
      <c r="AD14" s="187"/>
      <c r="AE14" s="187"/>
      <c r="AF14" s="187" t="s">
        <v>52</v>
      </c>
      <c r="AG14" s="188" t="e">
        <f>#REF!</f>
        <v>#REF!</v>
      </c>
      <c r="AH14" s="187"/>
      <c r="AI14" s="187"/>
      <c r="AJ14" s="187"/>
      <c r="AK14" s="187"/>
      <c r="AL14" s="187"/>
      <c r="AM14" s="187"/>
    </row>
    <row r="15" spans="2:39" ht="15" customHeight="1" thickBot="1" x14ac:dyDescent="0.3">
      <c r="B15" s="130" t="s">
        <v>66</v>
      </c>
      <c r="C15" s="179" t="str">
        <f>'New Reps'!AH24</f>
        <v>Sr Dir</v>
      </c>
      <c r="D15" s="180">
        <f>'New Reps'!AI24</f>
        <v>50</v>
      </c>
      <c r="E15" s="183" t="s">
        <v>135</v>
      </c>
      <c r="F15" s="80" t="s">
        <v>78</v>
      </c>
      <c r="G15" s="80"/>
      <c r="H15" s="195"/>
      <c r="I15" s="60"/>
      <c r="J15" s="97"/>
      <c r="K15" s="98" t="s">
        <v>47</v>
      </c>
      <c r="L15" s="99">
        <f>SUM(L7:L14)</f>
        <v>12</v>
      </c>
      <c r="M15" s="99">
        <f>SUM(M7:M14)</f>
        <v>17</v>
      </c>
      <c r="N15" s="99">
        <f t="shared" si="5"/>
        <v>5</v>
      </c>
      <c r="O15" s="100" t="str">
        <f>IF(M15&gt;=L15,"J","")</f>
        <v>J</v>
      </c>
      <c r="P15" s="77"/>
      <c r="Q15" s="77"/>
      <c r="AC15" s="187" t="s">
        <v>165</v>
      </c>
      <c r="AD15" s="187"/>
      <c r="AE15" s="187"/>
      <c r="AF15" s="187"/>
      <c r="AG15" s="187"/>
      <c r="AH15" s="187"/>
      <c r="AI15" s="190">
        <f ca="1">TODAY()</f>
        <v>45297</v>
      </c>
      <c r="AJ15" s="187"/>
      <c r="AK15" s="187"/>
      <c r="AL15" s="187"/>
      <c r="AM15" s="187"/>
    </row>
    <row r="16" spans="2:39" ht="15" customHeight="1" thickTop="1" x14ac:dyDescent="0.25">
      <c r="B16" s="131" t="s">
        <v>67</v>
      </c>
      <c r="C16" s="179" t="str">
        <f>'New Reps'!AH25</f>
        <v>Coord</v>
      </c>
      <c r="D16" s="180">
        <f>'New Reps'!AI25</f>
        <v>75</v>
      </c>
      <c r="E16" s="184" t="s">
        <v>136</v>
      </c>
      <c r="F16" s="172" t="s">
        <v>79</v>
      </c>
      <c r="G16" s="172"/>
      <c r="H16" s="196"/>
      <c r="I16" s="90"/>
      <c r="J16" s="101" t="s">
        <v>25</v>
      </c>
      <c r="K16" s="90"/>
      <c r="L16" s="90"/>
      <c r="M16" s="203">
        <f>IF(($D$3&gt;=350)*AND($D$5&gt;=40)*AND($D$6&gt;=40)*AND($D$7&gt;=10),350,0)</f>
        <v>0</v>
      </c>
      <c r="N16" s="203">
        <f>IF(($D$3&gt;=250)*AND($D$3&lt;350)*AND($D$5&gt;=40)*AND($D$6&gt;=40)*AND($D$7&gt;=10),250,0)</f>
        <v>0</v>
      </c>
      <c r="O16" s="203">
        <f>M16+N16</f>
        <v>0</v>
      </c>
      <c r="P16" s="77"/>
      <c r="Q16" s="77"/>
      <c r="AC16" s="187" t="s">
        <v>109</v>
      </c>
      <c r="AD16" s="187"/>
      <c r="AE16" s="187"/>
      <c r="AF16" s="187"/>
      <c r="AG16" s="187" t="s">
        <v>53</v>
      </c>
      <c r="AH16" s="187"/>
      <c r="AI16" s="190"/>
      <c r="AJ16" s="187"/>
      <c r="AK16" s="187"/>
      <c r="AL16" s="187"/>
      <c r="AM16" s="187"/>
    </row>
    <row r="17" spans="1:40" ht="12" customHeight="1" x14ac:dyDescent="0.2">
      <c r="C17" s="135"/>
      <c r="D17" s="136"/>
      <c r="F17" s="6"/>
      <c r="H17" s="7"/>
      <c r="I17" s="77"/>
      <c r="J17" s="90"/>
      <c r="K17" s="90"/>
      <c r="L17" s="90"/>
      <c r="M17" s="90"/>
      <c r="N17" s="90"/>
      <c r="O17" s="90"/>
      <c r="P17" s="90"/>
      <c r="Q17" s="77"/>
      <c r="AC17" s="187" t="s">
        <v>168</v>
      </c>
      <c r="AD17" s="187"/>
      <c r="AE17" s="187"/>
      <c r="AF17" s="187"/>
      <c r="AG17" s="187"/>
      <c r="AH17" s="187"/>
      <c r="AI17" s="190"/>
      <c r="AJ17" s="187"/>
      <c r="AK17" s="187"/>
      <c r="AL17" s="187"/>
      <c r="AM17" s="187"/>
    </row>
    <row r="18" spans="1:40" x14ac:dyDescent="0.2">
      <c r="B18" s="154" t="s">
        <v>43</v>
      </c>
      <c r="C18" s="155" t="s">
        <v>44</v>
      </c>
      <c r="D18" s="155" t="s">
        <v>35</v>
      </c>
      <c r="E18" s="155" t="s">
        <v>36</v>
      </c>
      <c r="F18" s="155" t="s">
        <v>37</v>
      </c>
      <c r="G18" s="155" t="s">
        <v>38</v>
      </c>
      <c r="H18" s="155" t="s">
        <v>18</v>
      </c>
      <c r="I18" s="155" t="s">
        <v>19</v>
      </c>
      <c r="J18" s="155" t="s">
        <v>20</v>
      </c>
      <c r="K18" s="155" t="s">
        <v>21</v>
      </c>
      <c r="L18" s="155" t="s">
        <v>22</v>
      </c>
      <c r="M18" s="155" t="s">
        <v>23</v>
      </c>
      <c r="N18" s="42" t="s">
        <v>15</v>
      </c>
      <c r="O18" s="43" t="s">
        <v>24</v>
      </c>
      <c r="P18" s="43"/>
      <c r="Q18" s="44"/>
      <c r="AC18" s="187" t="s">
        <v>110</v>
      </c>
      <c r="AD18" s="187"/>
      <c r="AE18" s="187"/>
      <c r="AF18" s="187">
        <v>-2500000</v>
      </c>
      <c r="AG18" s="187">
        <v>-50000</v>
      </c>
      <c r="AH18" s="187">
        <v>0</v>
      </c>
      <c r="AI18" s="190"/>
      <c r="AJ18" s="187"/>
      <c r="AK18" s="187"/>
      <c r="AL18" s="187"/>
      <c r="AM18" s="187"/>
    </row>
    <row r="19" spans="1:40" x14ac:dyDescent="0.2">
      <c r="A19" s="143"/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3"/>
      <c r="N19" s="146">
        <f>IF((SUM(B19:M19)*5)&gt;=$AJ$2,$AJ$2,((SUM(B19:M19)*5)))</f>
        <v>0</v>
      </c>
      <c r="O19" s="45" t="s">
        <v>99</v>
      </c>
      <c r="P19" s="45"/>
      <c r="Q19" s="173">
        <f>SUM(B19:M19)</f>
        <v>0</v>
      </c>
      <c r="AC19" s="187" t="s">
        <v>111</v>
      </c>
      <c r="AD19" s="187"/>
      <c r="AE19" s="187"/>
      <c r="AF19" s="187">
        <v>25000</v>
      </c>
      <c r="AG19" s="187">
        <f>AF19/12</f>
        <v>2083.3333333333335</v>
      </c>
      <c r="AH19" s="187">
        <v>100</v>
      </c>
      <c r="AI19" s="187"/>
      <c r="AJ19" s="187"/>
      <c r="AK19" s="187"/>
      <c r="AL19" s="187"/>
      <c r="AM19" s="187"/>
      <c r="AN19" s="5"/>
    </row>
    <row r="20" spans="1:40" x14ac:dyDescent="0.2">
      <c r="A20" s="143"/>
      <c r="B20" s="142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50"/>
      <c r="N20" s="146">
        <f>IF((SUM(B20:M20)*10)&gt;=AJ3,AJ3,((SUM(B20:M20)*10)))</f>
        <v>0</v>
      </c>
      <c r="O20" s="45" t="s">
        <v>100</v>
      </c>
      <c r="P20" s="45"/>
      <c r="Q20" s="173">
        <f>SUM(B20:M20)</f>
        <v>0</v>
      </c>
      <c r="AC20" s="187" t="s">
        <v>166</v>
      </c>
      <c r="AD20" s="187"/>
      <c r="AE20" s="187"/>
      <c r="AF20" s="187">
        <v>36000</v>
      </c>
      <c r="AG20" s="187">
        <v>3000</v>
      </c>
      <c r="AH20" s="187">
        <v>100</v>
      </c>
      <c r="AI20" s="187"/>
      <c r="AJ20" s="187"/>
      <c r="AK20" s="187"/>
      <c r="AL20" s="187"/>
      <c r="AM20" s="187"/>
    </row>
    <row r="21" spans="1:40" x14ac:dyDescent="0.2">
      <c r="A21" s="143"/>
      <c r="B21" s="142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50"/>
      <c r="N21" s="146">
        <f>IF((SUM(B21:M21))*15&gt;=AJ4,AJ4,((SUM(B21:M21))*15))</f>
        <v>0</v>
      </c>
      <c r="O21" s="45" t="s">
        <v>142</v>
      </c>
      <c r="P21" s="45"/>
      <c r="Q21" s="46"/>
      <c r="AC21" s="187" t="s">
        <v>167</v>
      </c>
      <c r="AD21" s="187"/>
      <c r="AE21" s="187"/>
      <c r="AF21" s="187">
        <v>36000</v>
      </c>
      <c r="AG21" s="187">
        <v>3000</v>
      </c>
      <c r="AH21" s="187">
        <v>100</v>
      </c>
      <c r="AI21" s="187"/>
      <c r="AJ21" s="187"/>
      <c r="AK21" s="187"/>
      <c r="AL21" s="187"/>
      <c r="AM21" s="187"/>
    </row>
    <row r="22" spans="1:40" s="5" customFormat="1" x14ac:dyDescent="0.2">
      <c r="A22" s="144"/>
      <c r="B22" s="142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50"/>
      <c r="N22" s="146">
        <f>IF((SUM(B22:M22))*10&gt;=$AJ$5,$AJ$5,((SUM(B22:M22))*10))</f>
        <v>0</v>
      </c>
      <c r="O22" s="45" t="s">
        <v>143</v>
      </c>
      <c r="P22" s="45"/>
      <c r="Q22" s="4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87" t="s">
        <v>112</v>
      </c>
      <c r="AD22" s="187"/>
      <c r="AE22" s="187"/>
      <c r="AF22" s="187">
        <v>48000</v>
      </c>
      <c r="AG22" s="187">
        <v>4000</v>
      </c>
      <c r="AH22" s="187">
        <v>100</v>
      </c>
      <c r="AI22" s="187"/>
      <c r="AJ22" s="187"/>
      <c r="AK22" s="187"/>
      <c r="AL22" s="187"/>
      <c r="AM22" s="187"/>
      <c r="AN22" s="1"/>
    </row>
    <row r="23" spans="1:40" x14ac:dyDescent="0.2">
      <c r="A23" s="143"/>
      <c r="B23" s="142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50"/>
      <c r="N23" s="146">
        <f>IF((SUM(B23:M23)=1),$D$14,IF((SUM(B23:M23)=2),($D$14+$D$15),IF((SUM(B23:M23)=3),($D$14+$D$15+$D$16),0)))</f>
        <v>0</v>
      </c>
      <c r="O23" s="45" t="s">
        <v>101</v>
      </c>
      <c r="P23" s="45"/>
      <c r="Q23" s="173">
        <f>SUM(B23:M23)</f>
        <v>0</v>
      </c>
      <c r="AC23" s="187" t="s">
        <v>169</v>
      </c>
    </row>
    <row r="24" spans="1:40" x14ac:dyDescent="0.2">
      <c r="A24" s="143"/>
      <c r="B24" s="142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50"/>
      <c r="N24" s="146">
        <f>IF((SUM(B24:M24))*50&gt;=$AJ$6,$AJ$6,((SUM(B24:M24))*50))</f>
        <v>0</v>
      </c>
      <c r="O24" s="45" t="s">
        <v>175</v>
      </c>
      <c r="P24" s="45"/>
      <c r="Q24" s="46"/>
      <c r="AF24" s="1">
        <v>72000</v>
      </c>
      <c r="AG24" s="1">
        <v>6000</v>
      </c>
      <c r="AH24" s="1">
        <v>100</v>
      </c>
    </row>
    <row r="25" spans="1:40" ht="13.5" thickBot="1" x14ac:dyDescent="0.25">
      <c r="A25" s="143"/>
      <c r="B25" s="164">
        <v>1</v>
      </c>
      <c r="C25" s="165">
        <v>1</v>
      </c>
      <c r="D25" s="165">
        <v>1</v>
      </c>
      <c r="E25" s="165">
        <v>1</v>
      </c>
      <c r="F25" s="165">
        <v>1</v>
      </c>
      <c r="G25" s="165">
        <v>1</v>
      </c>
      <c r="H25" s="165">
        <v>1</v>
      </c>
      <c r="I25" s="165">
        <v>1</v>
      </c>
      <c r="J25" s="165">
        <v>1</v>
      </c>
      <c r="K25" s="165">
        <v>1</v>
      </c>
      <c r="L25" s="165">
        <v>1</v>
      </c>
      <c r="M25" s="166">
        <v>1</v>
      </c>
      <c r="N25" s="146">
        <f t="shared" ref="N25" si="7">SUM(B25:M25)</f>
        <v>12</v>
      </c>
      <c r="O25" s="45" t="s">
        <v>55</v>
      </c>
      <c r="P25" s="47"/>
      <c r="Q25" s="46"/>
      <c r="AC25" s="1" t="s">
        <v>116</v>
      </c>
    </row>
    <row r="26" spans="1:40" ht="16.5" thickTop="1" thickBot="1" x14ac:dyDescent="0.3">
      <c r="A26" s="143"/>
      <c r="B26" s="167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37">
        <f>(C11)+IF(C12=4,50,0)</f>
        <v>0</v>
      </c>
      <c r="O26" s="48" t="s">
        <v>15</v>
      </c>
      <c r="P26" s="49">
        <f>SUM($N19:$N26)</f>
        <v>12</v>
      </c>
      <c r="Q26" s="50"/>
      <c r="AC26" s="1" t="s">
        <v>139</v>
      </c>
      <c r="AF26" s="1">
        <v>72000</v>
      </c>
      <c r="AG26" s="1">
        <v>6000</v>
      </c>
      <c r="AH26" s="1">
        <v>100</v>
      </c>
      <c r="AM26" s="193"/>
    </row>
    <row r="27" spans="1:40" ht="13.5" thickTop="1" x14ac:dyDescent="0.2">
      <c r="A27" s="143"/>
      <c r="B27" s="148" t="s">
        <v>43</v>
      </c>
      <c r="C27" s="149" t="s">
        <v>44</v>
      </c>
      <c r="D27" s="149" t="s">
        <v>35</v>
      </c>
      <c r="E27" s="149" t="s">
        <v>36</v>
      </c>
      <c r="F27" s="149" t="s">
        <v>37</v>
      </c>
      <c r="G27" s="149" t="s">
        <v>38</v>
      </c>
      <c r="H27" s="149" t="s">
        <v>18</v>
      </c>
      <c r="I27" s="149" t="s">
        <v>19</v>
      </c>
      <c r="J27" s="149" t="s">
        <v>20</v>
      </c>
      <c r="K27" s="149" t="s">
        <v>21</v>
      </c>
      <c r="L27" s="149" t="s">
        <v>22</v>
      </c>
      <c r="M27" s="149" t="s">
        <v>23</v>
      </c>
      <c r="N27" s="42" t="s">
        <v>15</v>
      </c>
      <c r="O27" s="51" t="s">
        <v>0</v>
      </c>
      <c r="P27" s="45"/>
      <c r="Q27" s="44"/>
      <c r="AC27" s="1" t="s">
        <v>113</v>
      </c>
      <c r="AE27" s="5"/>
      <c r="AF27" s="1">
        <v>-1500000</v>
      </c>
      <c r="AG27" s="1">
        <v>-50000</v>
      </c>
      <c r="AH27" s="1">
        <v>0</v>
      </c>
    </row>
    <row r="28" spans="1:40" x14ac:dyDescent="0.2">
      <c r="A28" s="145"/>
      <c r="B28" s="156">
        <f>(IF('New Reps'!$X$6&gt;0,('New Reps'!$X$6)/5,""))</f>
        <v>1</v>
      </c>
      <c r="C28" s="157" t="str">
        <f>(IF('New Reps'!$X7&gt;0,('New Reps'!$X7)/10,""))</f>
        <v/>
      </c>
      <c r="D28" s="157" t="str">
        <f>(IF('New Reps'!$X8&gt;0,('New Reps'!$X8)/10,""))</f>
        <v/>
      </c>
      <c r="E28" s="157" t="str">
        <f>(IF('New Reps'!$X9&gt;0,('New Reps'!$X9)/10,""))</f>
        <v/>
      </c>
      <c r="F28" s="157" t="str">
        <f>(IF('New Reps'!$X10&gt;0,('New Reps'!$X10)/10,""))</f>
        <v/>
      </c>
      <c r="G28" s="157" t="str">
        <f>(IF('New Reps'!$X11&gt;0,('New Reps'!$X11)/10,""))</f>
        <v/>
      </c>
      <c r="H28" s="157" t="str">
        <f>(IF('New Reps'!$X12&gt;0,('New Reps'!$X12)/10,""))</f>
        <v/>
      </c>
      <c r="I28" s="157" t="str">
        <f>(IF('New Reps'!$X13&gt;0,('New Reps'!$X13)/10,""))</f>
        <v/>
      </c>
      <c r="J28" s="157" t="str">
        <f>(IF('New Reps'!$X14&gt;0,('New Reps'!$X14)/10,""))</f>
        <v/>
      </c>
      <c r="K28" s="157" t="str">
        <f>(IF('New Reps'!$X15&gt;0,('New Reps'!$X15)/10,""))</f>
        <v/>
      </c>
      <c r="L28" s="157" t="str">
        <f>(IF('New Reps'!$X16&gt;0,('New Reps'!$X16)/10,""))</f>
        <v/>
      </c>
      <c r="M28" s="158" t="str">
        <f>(IF('New Reps'!$X17&gt;0,('New Reps'!$X17)/10,""))</f>
        <v/>
      </c>
      <c r="N28" s="146">
        <f>IF((SUM(B28:M28)*5)&gt;=$AJ$2,$AJ$2,((SUM(B28:M28)*5)))</f>
        <v>5</v>
      </c>
      <c r="O28" s="45" t="s">
        <v>63</v>
      </c>
      <c r="P28" s="45"/>
      <c r="Q28" s="46"/>
    </row>
    <row r="29" spans="1:40" x14ac:dyDescent="0.2">
      <c r="A29" s="145"/>
      <c r="B29" s="159" t="str">
        <f>(IF('New Reps'!$AD6&gt;0,('New Reps'!$AD6),""))</f>
        <v/>
      </c>
      <c r="C29" s="160" t="str">
        <f>(IF('New Reps'!$AD7&gt;0,('New Reps'!$AD7),""))</f>
        <v/>
      </c>
      <c r="D29" s="160" t="str">
        <f>(IF('New Reps'!$AD8&gt;0,('New Reps'!$AD8),""))</f>
        <v/>
      </c>
      <c r="E29" s="160" t="str">
        <f>(IF('New Reps'!$AD9&gt;0,('New Reps'!$AD9),""))</f>
        <v/>
      </c>
      <c r="F29" s="160" t="str">
        <f>(IF('New Reps'!$AD10&gt;0,('New Reps'!$AD10),""))</f>
        <v/>
      </c>
      <c r="G29" s="160" t="str">
        <f>(IF('New Reps'!$AD11&gt;0,('New Reps'!$AD11),""))</f>
        <v/>
      </c>
      <c r="H29" s="160" t="str">
        <f>(IF('New Reps'!$AD12&gt;0,('New Reps'!$AD12),""))</f>
        <v/>
      </c>
      <c r="I29" s="160" t="str">
        <f>(IF('New Reps'!$AD13&gt;0,('New Reps'!$AD13),""))</f>
        <v/>
      </c>
      <c r="J29" s="160" t="str">
        <f>(IF('New Reps'!$AD14&gt;0,('New Reps'!$AD14),""))</f>
        <v/>
      </c>
      <c r="K29" s="160" t="str">
        <f>(IF('New Reps'!$AD15&gt;0,('New Reps'!$AD15),""))</f>
        <v/>
      </c>
      <c r="L29" s="160" t="str">
        <f>(IF('New Reps'!$AD16&gt;0,('New Reps'!$AD16),""))</f>
        <v/>
      </c>
      <c r="M29" s="161" t="str">
        <f>(IF('New Reps'!$AD17&gt;0,('New Reps'!$AD17),""))</f>
        <v/>
      </c>
      <c r="N29" s="146">
        <f>IF((SUM(B29:M29)*10)&gt;=AJ3,AJ3,((SUM(B29:M29)*10)))</f>
        <v>0</v>
      </c>
      <c r="O29" s="45" t="s">
        <v>57</v>
      </c>
      <c r="P29" s="45"/>
      <c r="Q29" s="46"/>
      <c r="AC29" s="1" t="s">
        <v>114</v>
      </c>
      <c r="AF29" s="1">
        <v>25000</v>
      </c>
      <c r="AG29" s="1">
        <f>AF29/12</f>
        <v>2083.3333333333335</v>
      </c>
      <c r="AH29" s="1">
        <v>100</v>
      </c>
    </row>
    <row r="30" spans="1:40" x14ac:dyDescent="0.2">
      <c r="A30" s="143"/>
      <c r="B30" s="211" t="str">
        <f>IF('New Reps'!H5&gt;0,'New Reps'!H5,"")</f>
        <v/>
      </c>
      <c r="C30" s="212" t="str">
        <f>IF('New Reps'!I5&gt;0,'New Reps'!I5,"")</f>
        <v/>
      </c>
      <c r="D30" s="212" t="str">
        <f>IF('New Reps'!J5&gt;0,'New Reps'!J5,"")</f>
        <v/>
      </c>
      <c r="E30" s="212" t="str">
        <f>IF('New Reps'!K5&gt;0,'New Reps'!K5,"")</f>
        <v/>
      </c>
      <c r="F30" s="212" t="str">
        <f>IF('New Reps'!L5&gt;0,'New Reps'!L5,"")</f>
        <v/>
      </c>
      <c r="G30" s="212" t="str">
        <f>IF('New Reps'!M5&gt;0,'New Reps'!M5,"")</f>
        <v/>
      </c>
      <c r="H30" s="212" t="str">
        <f>IF('New Reps'!N5&gt;0,'New Reps'!N5,"")</f>
        <v/>
      </c>
      <c r="I30" s="212" t="str">
        <f>IF('New Reps'!O5&gt;0,'New Reps'!O5,"")</f>
        <v/>
      </c>
      <c r="J30" s="212" t="str">
        <f>IF('New Reps'!P5&gt;0,'New Reps'!P5,"")</f>
        <v/>
      </c>
      <c r="K30" s="212" t="str">
        <f>IF('New Reps'!Q5&gt;0,'New Reps'!Q5,"")</f>
        <v/>
      </c>
      <c r="L30" s="212" t="str">
        <f>IF('New Reps'!R5&gt;0,'New Reps'!R5,"")</f>
        <v/>
      </c>
      <c r="M30" s="213" t="str">
        <f>IF('New Reps'!S5&gt;0,'New Reps'!S5,"")</f>
        <v/>
      </c>
      <c r="N30" s="146">
        <f>IF(('New Reps'!V7)*15&gt;='VIP Elite Trip'!AJ4,'VIP Elite Trip'!AJ4,('New Reps'!V7*15))</f>
        <v>0</v>
      </c>
      <c r="O30" s="45" t="s">
        <v>142</v>
      </c>
      <c r="P30" s="45"/>
      <c r="Q30" s="46"/>
      <c r="AC30" s="1" t="s">
        <v>115</v>
      </c>
      <c r="AF30" s="1">
        <v>36000</v>
      </c>
      <c r="AG30" s="1">
        <v>3000</v>
      </c>
      <c r="AH30" s="1">
        <v>100</v>
      </c>
    </row>
    <row r="31" spans="1:40" ht="15" x14ac:dyDescent="0.2">
      <c r="A31" s="143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9"/>
      <c r="N31" s="146">
        <f>IF((SUM(B31:M31))*10&gt;=$AJ$5,$AJ$5,((SUM(B31:M31))*10))</f>
        <v>0</v>
      </c>
      <c r="O31" s="45" t="s">
        <v>143</v>
      </c>
      <c r="P31" s="45"/>
      <c r="Q31" s="46"/>
      <c r="AC31" s="1" t="s">
        <v>170</v>
      </c>
      <c r="AF31" s="1">
        <v>48000</v>
      </c>
      <c r="AG31" s="1">
        <v>4000</v>
      </c>
      <c r="AH31" s="1">
        <v>100</v>
      </c>
    </row>
    <row r="32" spans="1:40" ht="15" x14ac:dyDescent="0.2">
      <c r="A32" s="143"/>
      <c r="B32" s="197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9"/>
      <c r="N32" s="146">
        <f>IF((SUM(B32:M32)=1),$D$14,IF((SUM(B32:M32)=2),($D$14+$D$15),IF((SUM(B32:M32)=3),($D$14+$D$15+$D$16),0)))</f>
        <v>0</v>
      </c>
      <c r="O32" s="45" t="s">
        <v>16</v>
      </c>
      <c r="P32" s="45"/>
      <c r="Q32" s="46"/>
      <c r="AC32" s="1" t="s">
        <v>171</v>
      </c>
      <c r="AF32" s="1">
        <v>60000</v>
      </c>
      <c r="AG32" s="1">
        <v>5000</v>
      </c>
      <c r="AH32" s="1">
        <v>100</v>
      </c>
    </row>
    <row r="33" spans="1:34" ht="15" x14ac:dyDescent="0.2">
      <c r="A33" s="143"/>
      <c r="B33" s="197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9"/>
      <c r="N33" s="146">
        <f>IF((SUM(B33:M33))*50&gt;=$AJ$6,$AJ$6,((SUM(B33:M33))*50))</f>
        <v>0</v>
      </c>
      <c r="O33" s="45" t="s">
        <v>175</v>
      </c>
      <c r="P33" s="45"/>
      <c r="Q33" s="46"/>
      <c r="AC33" s="1" t="s">
        <v>172</v>
      </c>
    </row>
    <row r="34" spans="1:34" ht="15.75" thickBot="1" x14ac:dyDescent="0.25">
      <c r="B34" s="210">
        <v>1</v>
      </c>
      <c r="C34" s="200">
        <v>1</v>
      </c>
      <c r="D34" s="200">
        <v>1</v>
      </c>
      <c r="E34" s="200">
        <v>1</v>
      </c>
      <c r="F34" s="200">
        <v>1</v>
      </c>
      <c r="G34" s="200">
        <v>1</v>
      </c>
      <c r="H34" s="200">
        <v>1</v>
      </c>
      <c r="I34" s="200">
        <v>1</v>
      </c>
      <c r="J34" s="200">
        <v>1</v>
      </c>
      <c r="K34" s="200">
        <v>1</v>
      </c>
      <c r="L34" s="200">
        <v>1</v>
      </c>
      <c r="M34" s="201">
        <v>1</v>
      </c>
      <c r="N34" s="147">
        <f t="shared" ref="N34" si="8">SUM(B34:M34)</f>
        <v>12</v>
      </c>
      <c r="O34" s="45" t="s">
        <v>55</v>
      </c>
      <c r="P34" s="52"/>
      <c r="Q34" s="46"/>
      <c r="AC34" s="1" t="s">
        <v>117</v>
      </c>
    </row>
    <row r="35" spans="1:34" ht="14.25" thickTop="1" thickBot="1" x14ac:dyDescent="0.25"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23">
        <f>D12+D11</f>
        <v>0</v>
      </c>
      <c r="O35" s="48" t="s">
        <v>15</v>
      </c>
      <c r="P35" s="53">
        <f>SUM($N28:$N35)</f>
        <v>17</v>
      </c>
      <c r="Q35" s="50"/>
    </row>
    <row r="36" spans="1:34" ht="13.5" thickTop="1" x14ac:dyDescent="0.2">
      <c r="B36" s="127" t="s">
        <v>157</v>
      </c>
    </row>
    <row r="37" spans="1:34" x14ac:dyDescent="0.2">
      <c r="AF37" s="1">
        <v>72000</v>
      </c>
      <c r="AG37" s="1">
        <v>6000</v>
      </c>
      <c r="AH37" s="1">
        <v>100</v>
      </c>
    </row>
  </sheetData>
  <sheetProtection algorithmName="SHA-512" hashValue="M0OpNV0X4FsxqCHKUjaMupQ18JJqFz3WU04XJGegIsgsHyefdwZ1oczK+fZfavjPK62F0dBuuMoZyjbEZ7fk2A==" saltValue="JnyOXYZnnhUtskXg8TOEzQ==" spinCount="100000" sheet="1" objects="1" scenarios="1" selectLockedCells="1"/>
  <mergeCells count="2">
    <mergeCell ref="F2:H2"/>
    <mergeCell ref="F3:H3"/>
  </mergeCells>
  <phoneticPr fontId="10" type="noConversion"/>
  <conditionalFormatting sqref="F2:H3">
    <cfRule type="expression" dxfId="0" priority="1">
      <formula>$O$16=0</formula>
    </cfRule>
  </conditionalFormatting>
  <dataValidations count="1">
    <dataValidation type="list" allowBlank="1" showInputMessage="1" showErrorMessage="1" sqref="C13" xr:uid="{E8BAFFD1-0B8C-4732-B1A6-80759B14A96F}">
      <formula1>"Ambassador,Director,Sr Dir,Coord,Sr Coord,Exec,Sr Exec,Key C,Sr Key,Master C,Sr Master, Pr Master"</formula1>
    </dataValidation>
  </dataValidations>
  <pageMargins left="0.75" right="0.75" top="1" bottom="1" header="0.5" footer="0.5"/>
  <pageSetup scale="63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454"/>
  <sheetViews>
    <sheetView zoomScaleNormal="100" workbookViewId="0">
      <pane ySplit="7" topLeftCell="A8" activePane="bottomLeft" state="frozen"/>
      <selection pane="bottomLeft" activeCell="B8" sqref="B8"/>
    </sheetView>
  </sheetViews>
  <sheetFormatPr defaultColWidth="9.28515625" defaultRowHeight="12.75" x14ac:dyDescent="0.2"/>
  <cols>
    <col min="1" max="1" width="5.7109375" style="1" customWidth="1"/>
    <col min="2" max="2" width="23.5703125" style="1" customWidth="1"/>
    <col min="3" max="3" width="8.85546875" style="1" bestFit="1" customWidth="1"/>
    <col min="4" max="4" width="10.7109375" style="1" bestFit="1" customWidth="1"/>
    <col min="5" max="6" width="9.28515625" style="4"/>
    <col min="7" max="7" width="8.42578125" style="106" bestFit="1" customWidth="1"/>
    <col min="8" max="8" width="4.140625" style="1" customWidth="1"/>
    <col min="9" max="9" width="4.28515625" style="1" customWidth="1"/>
    <col min="10" max="10" width="4.140625" style="1" bestFit="1" customWidth="1"/>
    <col min="11" max="11" width="3.85546875" style="1" bestFit="1" customWidth="1"/>
    <col min="12" max="12" width="4.28515625" style="4" bestFit="1" customWidth="1"/>
    <col min="13" max="13" width="4" style="2" bestFit="1" customWidth="1"/>
    <col min="14" max="14" width="3.42578125" style="2" bestFit="1" customWidth="1"/>
    <col min="15" max="16" width="4.140625" style="1" bestFit="1" customWidth="1"/>
    <col min="17" max="17" width="3.85546875" style="1" bestFit="1" customWidth="1"/>
    <col min="18" max="18" width="4" style="1" bestFit="1" customWidth="1"/>
    <col min="19" max="19" width="4.140625" style="1" bestFit="1" customWidth="1"/>
    <col min="20" max="20" width="9.28515625" style="77"/>
    <col min="21" max="21" width="2.140625" style="77" customWidth="1"/>
    <col min="22" max="25" width="9.28515625" style="77" hidden="1" customWidth="1"/>
    <col min="26" max="26" width="5.28515625" style="77" hidden="1" customWidth="1"/>
    <col min="27" max="27" width="6.28515625" style="77" hidden="1" customWidth="1"/>
    <col min="28" max="28" width="6.140625" style="77" hidden="1" customWidth="1"/>
    <col min="29" max="29" width="5.140625" style="102" hidden="1" customWidth="1"/>
    <col min="30" max="32" width="9.28515625" style="102" hidden="1" customWidth="1"/>
    <col min="33" max="36" width="9.28515625" style="1" hidden="1" customWidth="1"/>
    <col min="37" max="37" width="11.42578125" style="1" hidden="1" customWidth="1"/>
    <col min="38" max="38" width="9.28515625" style="1" customWidth="1"/>
    <col min="39" max="16384" width="9.28515625" style="1"/>
  </cols>
  <sheetData>
    <row r="1" spans="1:40" s="77" customFormat="1" ht="15.75" x14ac:dyDescent="0.25">
      <c r="B1" s="112" t="s">
        <v>158</v>
      </c>
      <c r="C1" s="112"/>
      <c r="E1" s="113"/>
      <c r="F1" s="113"/>
      <c r="G1" s="106"/>
      <c r="V1" s="182" t="s">
        <v>134</v>
      </c>
      <c r="W1" s="182"/>
      <c r="X1" s="182" t="s">
        <v>134</v>
      </c>
      <c r="Y1" s="182" t="s">
        <v>134</v>
      </c>
      <c r="Z1" s="182" t="s">
        <v>134</v>
      </c>
      <c r="AA1" s="182" t="s">
        <v>134</v>
      </c>
      <c r="AB1" s="182"/>
      <c r="AC1" s="182" t="s">
        <v>134</v>
      </c>
      <c r="AD1" s="182"/>
      <c r="AE1" s="182"/>
      <c r="AF1" s="182"/>
      <c r="AG1" s="182" t="s">
        <v>134</v>
      </c>
      <c r="AH1" s="182" t="s">
        <v>134</v>
      </c>
      <c r="AI1" s="182" t="s">
        <v>134</v>
      </c>
      <c r="AJ1" s="182" t="s">
        <v>134</v>
      </c>
      <c r="AK1" s="182" t="s">
        <v>134</v>
      </c>
    </row>
    <row r="2" spans="1:40" s="77" customFormat="1" ht="15" x14ac:dyDescent="0.25">
      <c r="B2" s="105" t="s">
        <v>85</v>
      </c>
      <c r="C2" s="105"/>
      <c r="D2" s="105"/>
      <c r="E2" s="113"/>
      <c r="F2" s="113"/>
      <c r="G2" s="106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AC2" s="102"/>
      <c r="AD2" s="102"/>
      <c r="AE2" s="102"/>
      <c r="AF2" s="102"/>
      <c r="AL2" s="77" t="s">
        <v>118</v>
      </c>
    </row>
    <row r="3" spans="1:40" s="77" customFormat="1" ht="14.25" x14ac:dyDescent="0.2">
      <c r="B3" s="104" t="s">
        <v>147</v>
      </c>
      <c r="C3" s="104"/>
      <c r="D3" s="114"/>
      <c r="E3" s="115"/>
      <c r="F3" s="115"/>
      <c r="G3" s="106"/>
      <c r="I3" s="105"/>
      <c r="J3" s="105"/>
      <c r="K3" s="105"/>
      <c r="L3" s="105"/>
      <c r="M3" s="105"/>
      <c r="N3" s="116"/>
      <c r="P3" s="117"/>
      <c r="Q3" s="117"/>
      <c r="AA3" s="77" t="s">
        <v>150</v>
      </c>
      <c r="AC3" s="102"/>
      <c r="AD3" s="102"/>
      <c r="AE3" s="102"/>
      <c r="AF3" s="102"/>
      <c r="AL3" s="77" t="s">
        <v>119</v>
      </c>
    </row>
    <row r="4" spans="1:40" s="77" customFormat="1" x14ac:dyDescent="0.2">
      <c r="B4" s="104" t="s">
        <v>148</v>
      </c>
      <c r="C4" s="103"/>
      <c r="D4" s="114"/>
      <c r="E4" s="115"/>
      <c r="F4" s="115"/>
      <c r="G4" s="107" t="s">
        <v>56</v>
      </c>
      <c r="I4" s="104"/>
      <c r="J4" s="114"/>
      <c r="K4" s="114"/>
      <c r="L4" s="115"/>
      <c r="M4" s="118"/>
      <c r="N4" s="116"/>
      <c r="O4" s="116"/>
      <c r="P4" s="116"/>
      <c r="Q4" s="116"/>
      <c r="AC4" s="102"/>
      <c r="AD4" s="102"/>
      <c r="AE4" s="102"/>
      <c r="AF4" s="102"/>
      <c r="AL4" s="77" t="s">
        <v>159</v>
      </c>
    </row>
    <row r="5" spans="1:40" s="77" customFormat="1" ht="15" x14ac:dyDescent="0.25">
      <c r="B5" s="104" t="s">
        <v>72</v>
      </c>
      <c r="D5" s="119" t="s">
        <v>62</v>
      </c>
      <c r="E5" s="120">
        <f>COUNTIF(E8:E201,"*")</f>
        <v>1</v>
      </c>
      <c r="F5" s="120"/>
      <c r="G5" s="108">
        <f>SUM(G8:G201)</f>
        <v>5</v>
      </c>
      <c r="H5" s="104">
        <f>SUM(H8:H157)</f>
        <v>0</v>
      </c>
      <c r="I5" s="104">
        <f>SUM(I8:I157)</f>
        <v>0</v>
      </c>
      <c r="J5" s="104">
        <f t="shared" ref="J5:S5" si="0">SUM(J8:J157)</f>
        <v>0</v>
      </c>
      <c r="K5" s="104">
        <f t="shared" si="0"/>
        <v>0</v>
      </c>
      <c r="L5" s="104">
        <f t="shared" si="0"/>
        <v>0</v>
      </c>
      <c r="M5" s="104">
        <f t="shared" si="0"/>
        <v>0</v>
      </c>
      <c r="N5" s="104">
        <f t="shared" si="0"/>
        <v>0</v>
      </c>
      <c r="O5" s="104">
        <f t="shared" si="0"/>
        <v>0</v>
      </c>
      <c r="P5" s="104">
        <f t="shared" si="0"/>
        <v>0</v>
      </c>
      <c r="Q5" s="104">
        <f t="shared" si="0"/>
        <v>0</v>
      </c>
      <c r="R5" s="104">
        <f t="shared" si="0"/>
        <v>0</v>
      </c>
      <c r="S5" s="104">
        <f t="shared" si="0"/>
        <v>0</v>
      </c>
      <c r="V5" s="207" t="s">
        <v>152</v>
      </c>
      <c r="W5" s="208" t="s">
        <v>173</v>
      </c>
      <c r="X5" s="77">
        <f>SUMIF($D$7:$D$201,"&lt;1/1/2024",$G$7:$G$201)</f>
        <v>0</v>
      </c>
      <c r="Y5" s="77" t="s">
        <v>34</v>
      </c>
      <c r="Z5" s="77">
        <f t="shared" ref="Z5:Z17" si="1">SUM(X5:Y5)</f>
        <v>0</v>
      </c>
      <c r="AA5" s="116" t="s">
        <v>6</v>
      </c>
      <c r="AB5" s="116" t="s">
        <v>154</v>
      </c>
      <c r="AC5" s="209" t="s">
        <v>155</v>
      </c>
      <c r="AD5" s="209" t="s">
        <v>156</v>
      </c>
      <c r="AE5" s="209"/>
      <c r="AF5" s="209"/>
      <c r="AG5" s="116"/>
      <c r="AL5" s="77" t="s">
        <v>160</v>
      </c>
    </row>
    <row r="6" spans="1:40" s="77" customFormat="1" x14ac:dyDescent="0.2">
      <c r="B6" s="57"/>
      <c r="C6" s="57"/>
      <c r="D6" s="119" t="s">
        <v>149</v>
      </c>
      <c r="E6" s="120">
        <f>COUNTIF(E8:E201,"*DQ*")</f>
        <v>0</v>
      </c>
      <c r="F6" s="120"/>
      <c r="G6" s="106"/>
      <c r="H6" s="103" t="s">
        <v>151</v>
      </c>
      <c r="J6" s="114"/>
      <c r="L6" s="115"/>
      <c r="M6" s="118"/>
      <c r="N6" s="116"/>
      <c r="O6" s="116"/>
      <c r="P6" s="116"/>
      <c r="Q6" s="116"/>
      <c r="T6" s="103"/>
      <c r="U6" s="103"/>
      <c r="V6" s="208" t="s">
        <v>153</v>
      </c>
      <c r="W6" s="208" t="s">
        <v>174</v>
      </c>
      <c r="X6" s="77">
        <f>SUMIF($D$7:$D$201,"&lt;2/1/2024",$G$7:$G$201)-X5</f>
        <v>5</v>
      </c>
      <c r="Y6" s="77" t="s">
        <v>26</v>
      </c>
      <c r="Z6" s="77">
        <f t="shared" si="1"/>
        <v>5</v>
      </c>
      <c r="AA6" s="77">
        <f>COUNTIFS($D$7:$D$201,"&lt;2/1/2024",$F$7:$F$201,$AA$3)</f>
        <v>1</v>
      </c>
      <c r="AB6" s="77">
        <f>SUMIFS($F$8:$F$157, $D$8:$D$157, "&gt;=1/1/2024", $D$8:$D$157, "&lt;=1/31/2024")</f>
        <v>100</v>
      </c>
      <c r="AC6" s="102">
        <f>IF(AA6&gt;=9,3,IF(AA6&gt;=6,2,IF(AA6&gt;=3,1,0)))</f>
        <v>0</v>
      </c>
      <c r="AD6" s="102">
        <f>IF(AND(AB6&gt;=1500,AC6&gt;=3),3,IF(AND(AB6&gt;=1000,AC6&gt;=2),2,IF(AND(AB6&gt;=500,AC6&gt;=1),1,0)))</f>
        <v>0</v>
      </c>
      <c r="AE6" s="102"/>
      <c r="AF6" s="102"/>
      <c r="AG6" s="77">
        <f>IF((AB6&gt;=500)*AND(AC6&gt;=1),1,0)</f>
        <v>0</v>
      </c>
      <c r="AL6" s="77" t="s">
        <v>120</v>
      </c>
    </row>
    <row r="7" spans="1:40" s="77" customFormat="1" x14ac:dyDescent="0.2">
      <c r="A7" s="117" t="s">
        <v>6</v>
      </c>
      <c r="B7" s="117" t="s">
        <v>3</v>
      </c>
      <c r="C7" s="117" t="s">
        <v>2</v>
      </c>
      <c r="D7" s="121" t="s">
        <v>4</v>
      </c>
      <c r="E7" s="122" t="s">
        <v>5</v>
      </c>
      <c r="F7" s="122" t="s">
        <v>81</v>
      </c>
      <c r="G7" s="109" t="s">
        <v>7</v>
      </c>
      <c r="H7" s="104" t="s">
        <v>45</v>
      </c>
      <c r="I7" s="104" t="s">
        <v>46</v>
      </c>
      <c r="J7" s="104" t="s">
        <v>39</v>
      </c>
      <c r="K7" s="104" t="s">
        <v>40</v>
      </c>
      <c r="L7" s="104" t="s">
        <v>37</v>
      </c>
      <c r="M7" s="104" t="s">
        <v>41</v>
      </c>
      <c r="N7" s="104" t="s">
        <v>17</v>
      </c>
      <c r="O7" s="104" t="s">
        <v>10</v>
      </c>
      <c r="P7" s="104" t="s">
        <v>11</v>
      </c>
      <c r="Q7" s="104" t="s">
        <v>12</v>
      </c>
      <c r="R7" s="104" t="s">
        <v>13</v>
      </c>
      <c r="S7" s="104" t="s">
        <v>14</v>
      </c>
      <c r="T7" s="104">
        <f>SUM(T8:T157)</f>
        <v>0</v>
      </c>
      <c r="U7" s="104"/>
      <c r="V7" s="77">
        <f>SUM(V8:V157)</f>
        <v>0</v>
      </c>
      <c r="W7" s="77">
        <f>SUM(W8:W157)</f>
        <v>0</v>
      </c>
      <c r="X7" s="77">
        <f>SUMIF($D$7:$D$201,"&lt;3/1/2024",$G$7:$G$201)-X6-X5</f>
        <v>0</v>
      </c>
      <c r="Y7" s="77" t="s">
        <v>42</v>
      </c>
      <c r="Z7" s="77">
        <f t="shared" si="1"/>
        <v>0</v>
      </c>
      <c r="AA7" s="77">
        <f>COUNTIFS($D$7:$D$201,"&lt;3/1/2024",$F$7:$F$201,$AA$3)-AA6</f>
        <v>0</v>
      </c>
      <c r="AB7" s="77">
        <f>SUMIFS($F$8:$F$157, $D$8:$D$157, "&gt;=2/1/2024", $D$8:$D$157, "&lt;=2/29/2024")</f>
        <v>0</v>
      </c>
      <c r="AC7" s="102">
        <f t="shared" ref="AC7:AC17" si="2">IF(AA7&gt;=9,3,IF(AA7&gt;=6,2,IF(AA7&gt;=3,1,0)))</f>
        <v>0</v>
      </c>
      <c r="AD7" s="102">
        <f t="shared" ref="AD7:AD17" si="3">IF(AND(AB7&gt;=1500,AC7&gt;=3),3,IF(AND(AB7&gt;=1000,AC7&gt;=2),2,IF(AND(AB7&gt;=500,AC7&gt;=1),1,0)))</f>
        <v>0</v>
      </c>
      <c r="AE7" s="102"/>
      <c r="AF7" s="102"/>
      <c r="AL7" s="77" t="s">
        <v>121</v>
      </c>
    </row>
    <row r="8" spans="1:40" ht="15" x14ac:dyDescent="0.25">
      <c r="A8" s="10">
        <v>1</v>
      </c>
      <c r="B8" s="38" t="s">
        <v>88</v>
      </c>
      <c r="C8" s="38" t="s">
        <v>86</v>
      </c>
      <c r="D8" s="12">
        <v>45303</v>
      </c>
      <c r="E8" s="205" t="s">
        <v>73</v>
      </c>
      <c r="F8" s="22">
        <v>100</v>
      </c>
      <c r="G8" s="110">
        <f>IF(E8="","",(VLOOKUP(E8,$X$19:$Y$27,2,FALSE)))</f>
        <v>5</v>
      </c>
      <c r="H8" s="30"/>
      <c r="I8" s="30"/>
      <c r="J8" s="30"/>
      <c r="K8" s="30"/>
      <c r="L8" s="31"/>
      <c r="M8" s="33"/>
      <c r="N8" s="33"/>
      <c r="O8" s="33"/>
      <c r="P8" s="33"/>
      <c r="Q8" s="33"/>
      <c r="R8" s="29"/>
      <c r="S8" s="30"/>
      <c r="T8" s="104" t="str">
        <f>IF((SUM(H8:S8))&gt;0,SUM(H8:S8),"")</f>
        <v/>
      </c>
      <c r="U8" s="104" t="str">
        <f>IF(V8&gt;=1,"X","")</f>
        <v/>
      </c>
      <c r="V8" s="104">
        <f>IF(SUM(H8:S8)&gt;=500,1,0)</f>
        <v>0</v>
      </c>
      <c r="W8" s="104">
        <f>IF(E8="QA",V8,0)</f>
        <v>0</v>
      </c>
      <c r="X8" s="77">
        <f>SUMIF($D$7:$D$201,"&lt;4/1/2024",$G$7:$G$201)-X7-X6-X5</f>
        <v>0</v>
      </c>
      <c r="Y8" s="105" t="s">
        <v>32</v>
      </c>
      <c r="Z8" s="105">
        <f t="shared" si="1"/>
        <v>0</v>
      </c>
      <c r="AA8" s="77">
        <f>COUNTIFS($D$7:$D$201,"&lt;4/1/2024",$F$7:$F$201,$AA$3)-AA6-AA7</f>
        <v>0</v>
      </c>
      <c r="AB8" s="77">
        <f>SUMIFS($F$8:$F$157, $D$8:$D$157, "&gt;=3/1/2024", $D$8:$D$157, "&lt;=3/31/2024")</f>
        <v>0</v>
      </c>
      <c r="AC8" s="102">
        <f t="shared" si="2"/>
        <v>0</v>
      </c>
      <c r="AD8" s="102">
        <f t="shared" si="3"/>
        <v>0</v>
      </c>
      <c r="AH8" s="124" t="s">
        <v>71</v>
      </c>
      <c r="AI8" s="124"/>
      <c r="AJ8" s="126" t="s">
        <v>54</v>
      </c>
      <c r="AK8" s="125">
        <v>30</v>
      </c>
      <c r="AL8" s="1" t="s">
        <v>122</v>
      </c>
    </row>
    <row r="9" spans="1:40" ht="15" x14ac:dyDescent="0.25">
      <c r="A9" s="10">
        <v>2</v>
      </c>
      <c r="B9" s="38"/>
      <c r="C9" s="38"/>
      <c r="D9" s="12"/>
      <c r="E9" s="205"/>
      <c r="F9" s="22"/>
      <c r="G9" s="110" t="str">
        <f t="shared" ref="G9:G39" si="4">IF(E9="","",(VLOOKUP(E9,$X$19:$Y$27,2,FALSE)))</f>
        <v/>
      </c>
      <c r="H9" s="30"/>
      <c r="I9" s="30"/>
      <c r="J9" s="30"/>
      <c r="K9" s="30"/>
      <c r="L9" s="31"/>
      <c r="M9" s="33"/>
      <c r="N9" s="33"/>
      <c r="O9" s="33"/>
      <c r="P9" s="33"/>
      <c r="Q9" s="33"/>
      <c r="R9" s="29"/>
      <c r="S9" s="30"/>
      <c r="T9" s="104" t="str">
        <f>IF((SUM(H9:S9))&gt;0,SUM(H9:S9),"")</f>
        <v/>
      </c>
      <c r="U9" s="104" t="str">
        <f t="shared" ref="U9:U72" si="5">IF(V9&gt;=1,"X","")</f>
        <v/>
      </c>
      <c r="V9" s="104">
        <f>IF(SUM(H9:S9)&gt;=500,1,0)</f>
        <v>0</v>
      </c>
      <c r="W9" s="104">
        <f t="shared" ref="W9:W72" si="6">IF(E9="QA",V9,0)</f>
        <v>0</v>
      </c>
      <c r="X9" s="77">
        <f>SUMIF($D$7:$D$201,"&lt;5/1/2024",$G$7:$G$201)-X8-X7-X6-X5</f>
        <v>0</v>
      </c>
      <c r="Y9" s="105" t="s">
        <v>27</v>
      </c>
      <c r="Z9" s="105">
        <f t="shared" si="1"/>
        <v>0</v>
      </c>
      <c r="AA9" s="77">
        <f>COUNTIFS($D$7:$D$201,"&lt;5/1/2024",$F$7:$F$201,$AA$3)-AA6-AA7-AA8</f>
        <v>0</v>
      </c>
      <c r="AB9" s="77">
        <f>SUMIFS($F$8:$F$157, $D$8:$D$157, "&gt;=4/1/2024", $D$8:$D$157, "&lt;=4/30/2024")</f>
        <v>0</v>
      </c>
      <c r="AC9" s="102">
        <f t="shared" si="2"/>
        <v>0</v>
      </c>
      <c r="AD9" s="102">
        <f t="shared" si="3"/>
        <v>0</v>
      </c>
      <c r="AH9" s="126" t="s">
        <v>54</v>
      </c>
      <c r="AI9" s="125">
        <v>30</v>
      </c>
      <c r="AJ9" s="126" t="s">
        <v>94</v>
      </c>
      <c r="AK9" s="125">
        <v>50</v>
      </c>
    </row>
    <row r="10" spans="1:40" ht="15" x14ac:dyDescent="0.25">
      <c r="A10" s="10">
        <v>3</v>
      </c>
      <c r="B10" s="38"/>
      <c r="C10" s="38"/>
      <c r="D10" s="12"/>
      <c r="E10" s="205"/>
      <c r="F10" s="22"/>
      <c r="G10" s="110" t="str">
        <f t="shared" si="4"/>
        <v/>
      </c>
      <c r="H10" s="30"/>
      <c r="I10" s="30"/>
      <c r="J10" s="30"/>
      <c r="K10" s="30"/>
      <c r="L10" s="31"/>
      <c r="M10" s="33"/>
      <c r="N10" s="33"/>
      <c r="O10" s="33"/>
      <c r="P10" s="33"/>
      <c r="Q10" s="33"/>
      <c r="R10" s="29"/>
      <c r="S10" s="30"/>
      <c r="T10" s="104" t="str">
        <f t="shared" ref="T10:T73" si="7">IF((SUM(H10:S10))&gt;0,SUM(H10:S10),"")</f>
        <v/>
      </c>
      <c r="U10" s="104" t="str">
        <f t="shared" si="5"/>
        <v/>
      </c>
      <c r="V10" s="104">
        <f t="shared" ref="V10:V73" si="8">IF(SUM(H10:S10)&gt;=500,1,0)</f>
        <v>0</v>
      </c>
      <c r="W10" s="104">
        <f t="shared" si="6"/>
        <v>0</v>
      </c>
      <c r="X10" s="77">
        <f>SUMIF($D$7:$D$201,"&lt;6/1/2024",$G$7:$G$201)-X9-X8-X7-X6-X5</f>
        <v>0</v>
      </c>
      <c r="Y10" s="105" t="s">
        <v>32</v>
      </c>
      <c r="Z10" s="105">
        <f t="shared" si="1"/>
        <v>0</v>
      </c>
      <c r="AA10" s="77">
        <f>COUNTIFS($D$7:$D$201,"&lt;6/1/2024",$F$7:$F$201,$AA$3)-AA9-AA8-AA7-AA6</f>
        <v>0</v>
      </c>
      <c r="AB10" s="77">
        <f>SUMIFS($F$8:$F$157, $D$8:$D$157, "&gt;=5/1/2024", $D$8:$D$157, "&lt;=5/31/2024")</f>
        <v>0</v>
      </c>
      <c r="AC10" s="102">
        <f t="shared" si="2"/>
        <v>0</v>
      </c>
      <c r="AD10" s="102">
        <f t="shared" si="3"/>
        <v>0</v>
      </c>
      <c r="AH10" s="126" t="s">
        <v>94</v>
      </c>
      <c r="AI10" s="125">
        <v>50</v>
      </c>
      <c r="AJ10" s="126" t="s">
        <v>91</v>
      </c>
      <c r="AK10" s="125">
        <v>75</v>
      </c>
      <c r="AL10" s="1" t="s">
        <v>162</v>
      </c>
    </row>
    <row r="11" spans="1:40" ht="15" x14ac:dyDescent="0.25">
      <c r="A11" s="10">
        <v>4</v>
      </c>
      <c r="B11" s="38"/>
      <c r="C11" s="38"/>
      <c r="D11" s="12"/>
      <c r="E11" s="205"/>
      <c r="F11" s="22"/>
      <c r="G11" s="110" t="str">
        <f>IF(E11="","",(VLOOKUP(E11,$X$19:$Y$27,2,FALSE)))</f>
        <v/>
      </c>
      <c r="H11" s="30"/>
      <c r="I11" s="30"/>
      <c r="J11" s="30"/>
      <c r="K11" s="30"/>
      <c r="L11" s="31"/>
      <c r="M11" s="33"/>
      <c r="N11" s="33"/>
      <c r="O11" s="33"/>
      <c r="P11" s="33"/>
      <c r="Q11" s="33"/>
      <c r="R11" s="29"/>
      <c r="S11" s="30"/>
      <c r="T11" s="104" t="str">
        <f t="shared" si="7"/>
        <v/>
      </c>
      <c r="U11" s="104" t="str">
        <f t="shared" si="5"/>
        <v/>
      </c>
      <c r="V11" s="104">
        <f t="shared" si="8"/>
        <v>0</v>
      </c>
      <c r="W11" s="104">
        <f t="shared" si="6"/>
        <v>0</v>
      </c>
      <c r="X11" s="77">
        <f>SUMIF($D$7:$D$201,"&lt;7/1/2024",$G$7:$G$201)-X10-X9-X8-X7-X6-X5</f>
        <v>0</v>
      </c>
      <c r="Y11" s="105" t="s">
        <v>26</v>
      </c>
      <c r="Z11" s="105">
        <f t="shared" si="1"/>
        <v>0</v>
      </c>
      <c r="AA11" s="77">
        <f>COUNTIFS($D$7:$D$201,"&lt;7/1/2024",$F$7:$F$201,$AA$3)-AA10-AA9-AA8-AA7-AA6</f>
        <v>0</v>
      </c>
      <c r="AB11" s="77">
        <f>SUMIFS($F$8:$F$157, $D$8:$D$157, "&gt;=6/1/2024", $D$8:$D$157, "&lt;=6/30/2024")</f>
        <v>0</v>
      </c>
      <c r="AC11" s="102">
        <f t="shared" si="2"/>
        <v>0</v>
      </c>
      <c r="AD11" s="102">
        <f t="shared" si="3"/>
        <v>0</v>
      </c>
      <c r="AH11" s="126" t="s">
        <v>91</v>
      </c>
      <c r="AI11" s="125">
        <v>75</v>
      </c>
      <c r="AJ11" s="126" t="s">
        <v>95</v>
      </c>
      <c r="AK11" s="125">
        <v>90</v>
      </c>
      <c r="AL11" s="1" t="s">
        <v>176</v>
      </c>
    </row>
    <row r="12" spans="1:40" ht="15" x14ac:dyDescent="0.25">
      <c r="A12" s="10">
        <v>5</v>
      </c>
      <c r="B12" s="38"/>
      <c r="C12" s="38"/>
      <c r="D12" s="12"/>
      <c r="E12" s="205"/>
      <c r="F12" s="22"/>
      <c r="G12" s="110" t="str">
        <f>IF(E12="","",(VLOOKUP(E12,$X$19:$Y$27,2,FALSE)))</f>
        <v/>
      </c>
      <c r="H12" s="30"/>
      <c r="I12" s="30"/>
      <c r="J12" s="30"/>
      <c r="K12" s="30"/>
      <c r="L12" s="31"/>
      <c r="M12" s="33"/>
      <c r="N12" s="33"/>
      <c r="O12" s="33"/>
      <c r="P12" s="33"/>
      <c r="Q12" s="33"/>
      <c r="R12" s="29"/>
      <c r="S12" s="30"/>
      <c r="T12" s="104" t="str">
        <f t="shared" si="7"/>
        <v/>
      </c>
      <c r="U12" s="104" t="str">
        <f t="shared" si="5"/>
        <v/>
      </c>
      <c r="V12" s="104">
        <f t="shared" si="8"/>
        <v>0</v>
      </c>
      <c r="W12" s="104">
        <f t="shared" si="6"/>
        <v>0</v>
      </c>
      <c r="X12" s="77">
        <f>SUMIF($D$7:$D$201,"&lt;8/1/2024",$G$7:$G$201)-X11-X10-X9-X8-X7-X6-X5</f>
        <v>0</v>
      </c>
      <c r="Y12" s="105" t="s">
        <v>26</v>
      </c>
      <c r="Z12" s="105">
        <f t="shared" si="1"/>
        <v>0</v>
      </c>
      <c r="AA12" s="77">
        <f>COUNTIFS($D$7:$D$201,"&lt;8/1/2024",$F$7:$F$201,$AA$3)-AA11-AA10-AA9-AA8-AA7-AA6</f>
        <v>0</v>
      </c>
      <c r="AB12" s="77">
        <f>SUMIFS($F$8:$F$157, $D$8:$D$157, "&gt;=7/1/2024", $D$8:$D$157, "&lt;=7/31/2024")</f>
        <v>0</v>
      </c>
      <c r="AC12" s="102">
        <f t="shared" si="2"/>
        <v>0</v>
      </c>
      <c r="AD12" s="102">
        <f t="shared" si="3"/>
        <v>0</v>
      </c>
      <c r="AH12" s="126" t="s">
        <v>95</v>
      </c>
      <c r="AI12" s="125">
        <v>90</v>
      </c>
      <c r="AJ12" s="126" t="s">
        <v>92</v>
      </c>
      <c r="AK12" s="125">
        <v>110</v>
      </c>
      <c r="AL12" s="1" t="s">
        <v>161</v>
      </c>
    </row>
    <row r="13" spans="1:40" ht="15" customHeight="1" x14ac:dyDescent="0.25">
      <c r="A13" s="10">
        <v>6</v>
      </c>
      <c r="B13" s="38"/>
      <c r="C13" s="38"/>
      <c r="D13" s="12"/>
      <c r="E13" s="205"/>
      <c r="F13" s="22"/>
      <c r="G13" s="110" t="str">
        <f t="shared" si="4"/>
        <v/>
      </c>
      <c r="H13" s="30"/>
      <c r="I13" s="30"/>
      <c r="J13" s="30"/>
      <c r="K13" s="30"/>
      <c r="L13" s="31"/>
      <c r="M13" s="33"/>
      <c r="N13" s="33"/>
      <c r="O13" s="33"/>
      <c r="P13" s="33"/>
      <c r="Q13" s="33"/>
      <c r="R13" s="29"/>
      <c r="S13" s="30"/>
      <c r="T13" s="104" t="str">
        <f t="shared" si="7"/>
        <v/>
      </c>
      <c r="U13" s="104" t="str">
        <f t="shared" si="5"/>
        <v/>
      </c>
      <c r="V13" s="104">
        <f t="shared" si="8"/>
        <v>0</v>
      </c>
      <c r="W13" s="104">
        <f t="shared" si="6"/>
        <v>0</v>
      </c>
      <c r="X13" s="77">
        <f>SUMIF($D$7:$D$201,"&lt;9/1/2024",$G$7:$G$201)-X12-X11-X10-X9-X8-X7-X6-X5</f>
        <v>0</v>
      </c>
      <c r="Y13" s="105" t="s">
        <v>27</v>
      </c>
      <c r="Z13" s="105">
        <f t="shared" si="1"/>
        <v>0</v>
      </c>
      <c r="AA13" s="77">
        <f>COUNTIFS($D$7:$D$201,"&lt;9/1/2024",$F$7:$F$201,$AA$3)-AA12-AA11-AA10-AA9-AA8-AA7-AA6</f>
        <v>0</v>
      </c>
      <c r="AB13" s="77">
        <f>SUMIFS($F$8:$F$157, $D$8:$D$157, "&gt;=8/1/2024", $D$8:$D$157, "&lt;=8/31/2024")</f>
        <v>0</v>
      </c>
      <c r="AC13" s="102">
        <f t="shared" si="2"/>
        <v>0</v>
      </c>
      <c r="AD13" s="102">
        <f t="shared" si="3"/>
        <v>0</v>
      </c>
      <c r="AH13" s="126" t="s">
        <v>92</v>
      </c>
      <c r="AI13" s="125">
        <v>110</v>
      </c>
      <c r="AJ13" s="126" t="s">
        <v>127</v>
      </c>
      <c r="AK13" s="125">
        <v>145</v>
      </c>
      <c r="AL13" s="214" t="s">
        <v>178</v>
      </c>
      <c r="AM13" s="214"/>
      <c r="AN13" s="214"/>
    </row>
    <row r="14" spans="1:40" ht="15" customHeight="1" x14ac:dyDescent="0.25">
      <c r="A14" s="10">
        <v>7</v>
      </c>
      <c r="B14" s="38"/>
      <c r="C14" s="38"/>
      <c r="D14" s="12"/>
      <c r="E14" s="205"/>
      <c r="F14" s="22"/>
      <c r="G14" s="110" t="str">
        <f t="shared" si="4"/>
        <v/>
      </c>
      <c r="H14" s="30"/>
      <c r="I14" s="30"/>
      <c r="J14" s="30"/>
      <c r="K14" s="30"/>
      <c r="L14" s="31"/>
      <c r="M14" s="33"/>
      <c r="N14" s="33"/>
      <c r="O14" s="33"/>
      <c r="P14" s="33"/>
      <c r="Q14" s="33"/>
      <c r="R14" s="29"/>
      <c r="S14" s="30"/>
      <c r="T14" s="104" t="str">
        <f t="shared" si="7"/>
        <v/>
      </c>
      <c r="U14" s="104" t="str">
        <f t="shared" si="5"/>
        <v/>
      </c>
      <c r="V14" s="104">
        <f t="shared" si="8"/>
        <v>0</v>
      </c>
      <c r="W14" s="104">
        <f t="shared" si="6"/>
        <v>0</v>
      </c>
      <c r="X14" s="77">
        <f>SUMIF($D$7:$D$201,"&lt;10/1/2024",$G$7:$G$201)-X13-X12-X11-X10-X9-X8-X7-X6-X5</f>
        <v>0</v>
      </c>
      <c r="Y14" s="105" t="s">
        <v>28</v>
      </c>
      <c r="Z14" s="105">
        <f t="shared" si="1"/>
        <v>0</v>
      </c>
      <c r="AA14" s="77">
        <f>COUNTIFS($D$7:$D$201,"&lt;10/1/2024",$F$7:$F$201,$AA$3)-AA13-AA12-AA11-AA10-AA9-AA8-AA7-AA6</f>
        <v>0</v>
      </c>
      <c r="AB14" s="77">
        <f>SUMIFS($F$8:$F$157, $D$8:$D$157, "&gt;=9/1/2024", $D$8:$D$157, "&lt;=9/30/2024")</f>
        <v>0</v>
      </c>
      <c r="AC14" s="102">
        <f t="shared" si="2"/>
        <v>0</v>
      </c>
      <c r="AD14" s="102">
        <f t="shared" si="3"/>
        <v>0</v>
      </c>
      <c r="AH14" s="126" t="s">
        <v>127</v>
      </c>
      <c r="AI14" s="125">
        <v>145</v>
      </c>
      <c r="AJ14" s="126" t="s">
        <v>128</v>
      </c>
      <c r="AK14" s="125">
        <v>180</v>
      </c>
      <c r="AL14" s="214" t="s">
        <v>177</v>
      </c>
    </row>
    <row r="15" spans="1:40" ht="15" x14ac:dyDescent="0.25">
      <c r="A15" s="10">
        <v>8</v>
      </c>
      <c r="B15" s="38"/>
      <c r="C15" s="206"/>
      <c r="D15" s="12"/>
      <c r="E15" s="205"/>
      <c r="F15" s="22"/>
      <c r="G15" s="110" t="str">
        <f t="shared" si="4"/>
        <v/>
      </c>
      <c r="H15" s="30"/>
      <c r="I15" s="30"/>
      <c r="J15" s="30"/>
      <c r="K15" s="30"/>
      <c r="L15" s="31"/>
      <c r="M15" s="33"/>
      <c r="N15" s="33"/>
      <c r="O15" s="33"/>
      <c r="P15" s="33"/>
      <c r="Q15" s="33"/>
      <c r="R15" s="29"/>
      <c r="S15" s="30"/>
      <c r="T15" s="104" t="str">
        <f t="shared" si="7"/>
        <v/>
      </c>
      <c r="U15" s="104" t="str">
        <f t="shared" si="5"/>
        <v/>
      </c>
      <c r="V15" s="104">
        <f t="shared" si="8"/>
        <v>0</v>
      </c>
      <c r="W15" s="104">
        <f t="shared" si="6"/>
        <v>0</v>
      </c>
      <c r="X15" s="77">
        <f>SUMIF($D$7:$D$201,"&lt;11/1/2024",$G$7:$G$201)-X14-X13-X12-X11-X10-X9-X8-X7-X6-X5</f>
        <v>0</v>
      </c>
      <c r="Y15" s="105" t="s">
        <v>29</v>
      </c>
      <c r="Z15" s="105">
        <f t="shared" si="1"/>
        <v>0</v>
      </c>
      <c r="AA15" s="77">
        <f>COUNTIFS($D$7:$D$201,"&lt;11/1/2024",$F$7:$F$201,$AA$3)-AA14-AA13-AA12-AA11-AA10-AA9-AA8-AA7-AA6</f>
        <v>0</v>
      </c>
      <c r="AB15" s="77">
        <f>SUMIFS($F$8:$F$157, $D$8:$D$157, "&gt;=10/1/2024", $D$8:$D$157, "&lt;=10/31/2024")</f>
        <v>0</v>
      </c>
      <c r="AC15" s="102">
        <f t="shared" si="2"/>
        <v>0</v>
      </c>
      <c r="AD15" s="102">
        <f t="shared" si="3"/>
        <v>0</v>
      </c>
      <c r="AH15" s="126" t="s">
        <v>128</v>
      </c>
      <c r="AI15" s="125">
        <v>180</v>
      </c>
      <c r="AJ15" s="126" t="s">
        <v>93</v>
      </c>
      <c r="AK15" s="125">
        <v>210</v>
      </c>
    </row>
    <row r="16" spans="1:40" ht="15" x14ac:dyDescent="0.25">
      <c r="A16" s="10">
        <v>9</v>
      </c>
      <c r="B16" s="38"/>
      <c r="C16" s="206"/>
      <c r="D16" s="12"/>
      <c r="E16" s="205"/>
      <c r="F16" s="22"/>
      <c r="G16" s="110" t="str">
        <f t="shared" si="4"/>
        <v/>
      </c>
      <c r="H16" s="30"/>
      <c r="I16" s="30"/>
      <c r="J16" s="30"/>
      <c r="K16" s="30"/>
      <c r="L16" s="31"/>
      <c r="M16" s="33"/>
      <c r="N16" s="33"/>
      <c r="O16" s="33"/>
      <c r="P16" s="33"/>
      <c r="Q16" s="33"/>
      <c r="R16" s="29"/>
      <c r="S16" s="30"/>
      <c r="T16" s="104" t="str">
        <f t="shared" si="7"/>
        <v/>
      </c>
      <c r="U16" s="104" t="str">
        <f t="shared" si="5"/>
        <v/>
      </c>
      <c r="V16" s="104">
        <f t="shared" si="8"/>
        <v>0</v>
      </c>
      <c r="W16" s="104">
        <f t="shared" si="6"/>
        <v>0</v>
      </c>
      <c r="X16" s="77">
        <f>SUMIF($D$7:$D$201,"&lt;12/1/2024",$G$7:$G$201)-X15-X14-X13-X12-X11-X10-X9-X8-X7-X6-X5</f>
        <v>0</v>
      </c>
      <c r="Y16" s="105" t="s">
        <v>30</v>
      </c>
      <c r="Z16" s="105">
        <f t="shared" si="1"/>
        <v>0</v>
      </c>
      <c r="AA16" s="77">
        <f>COUNTIFS($D$7:$D$201,"&lt;12/1/2024",$F$7:$F$201,$AA$3)-AA15-AA14-AA13-AA12-AA11-AA10-AA9-AA8-AA7-AA6</f>
        <v>0</v>
      </c>
      <c r="AB16" s="77">
        <f>SUMIFS($F$8:$F$157, $D$8:$D$157, "&gt;=11/1/2024", $D$8:$D$157, "&lt;=11/30/2024")</f>
        <v>0</v>
      </c>
      <c r="AC16" s="102">
        <f t="shared" si="2"/>
        <v>0</v>
      </c>
      <c r="AD16" s="102">
        <f t="shared" si="3"/>
        <v>0</v>
      </c>
      <c r="AH16" s="126" t="s">
        <v>93</v>
      </c>
      <c r="AI16" s="125">
        <v>210</v>
      </c>
      <c r="AJ16" s="126" t="s">
        <v>129</v>
      </c>
      <c r="AK16" s="125">
        <v>250</v>
      </c>
      <c r="AL16" s="1" t="s">
        <v>123</v>
      </c>
    </row>
    <row r="17" spans="1:38" ht="15" customHeight="1" x14ac:dyDescent="0.25">
      <c r="A17" s="10">
        <v>10</v>
      </c>
      <c r="B17" s="38"/>
      <c r="C17" s="38"/>
      <c r="D17" s="12"/>
      <c r="E17" s="202"/>
      <c r="F17" s="22"/>
      <c r="G17" s="110" t="str">
        <f t="shared" si="4"/>
        <v/>
      </c>
      <c r="H17" s="30"/>
      <c r="I17" s="30"/>
      <c r="J17" s="30"/>
      <c r="K17" s="30"/>
      <c r="L17" s="31"/>
      <c r="M17" s="33"/>
      <c r="N17" s="33"/>
      <c r="O17" s="33"/>
      <c r="P17" s="33"/>
      <c r="Q17" s="33"/>
      <c r="R17" s="29"/>
      <c r="S17" s="30"/>
      <c r="T17" s="104" t="str">
        <f t="shared" si="7"/>
        <v/>
      </c>
      <c r="U17" s="104" t="str">
        <f t="shared" si="5"/>
        <v/>
      </c>
      <c r="V17" s="104">
        <f t="shared" si="8"/>
        <v>0</v>
      </c>
      <c r="W17" s="104">
        <f t="shared" si="6"/>
        <v>0</v>
      </c>
      <c r="X17" s="77">
        <f>SUMIF($D$7:$D$201,"&lt;1/1/2025",$G$7:$G$201)-X16-X15-X14-X13-X12-X11-X10-X9-X8-X7-X6-X5</f>
        <v>0</v>
      </c>
      <c r="Y17" s="105" t="s">
        <v>31</v>
      </c>
      <c r="Z17" s="105">
        <f t="shared" si="1"/>
        <v>0</v>
      </c>
      <c r="AA17" s="77">
        <f>COUNTIFS($D$7:$D$201,"&lt;1/1/2025",$F$7:$F$201,$AA$3)-AA16-AA15-AA14-AA13-AA12-AA11-AA10-AA9-AA8-AA7-AA6</f>
        <v>0</v>
      </c>
      <c r="AB17" s="77">
        <f>SUMIFS($F$8:$F$157, $D$8:$D$157, "&gt;=12/1/2024", $D$8:$D$157, "&lt;=12/31/2024")</f>
        <v>0</v>
      </c>
      <c r="AC17" s="102">
        <f t="shared" si="2"/>
        <v>0</v>
      </c>
      <c r="AD17" s="102">
        <f t="shared" si="3"/>
        <v>0</v>
      </c>
      <c r="AH17" s="126" t="s">
        <v>129</v>
      </c>
      <c r="AI17" s="125">
        <v>250</v>
      </c>
      <c r="AJ17" s="126" t="s">
        <v>90</v>
      </c>
      <c r="AK17" s="125">
        <v>275</v>
      </c>
      <c r="AL17" s="1" t="s">
        <v>124</v>
      </c>
    </row>
    <row r="18" spans="1:38" ht="15" customHeight="1" x14ac:dyDescent="0.25">
      <c r="A18" s="10">
        <v>11</v>
      </c>
      <c r="B18" s="38"/>
      <c r="C18" s="38"/>
      <c r="D18" s="12"/>
      <c r="E18" s="202"/>
      <c r="F18" s="22"/>
      <c r="G18" s="110" t="str">
        <f t="shared" si="4"/>
        <v/>
      </c>
      <c r="H18" s="30"/>
      <c r="I18" s="30"/>
      <c r="J18" s="30"/>
      <c r="K18" s="30"/>
      <c r="L18" s="31"/>
      <c r="M18" s="33"/>
      <c r="N18" s="33"/>
      <c r="O18" s="33"/>
      <c r="P18" s="33"/>
      <c r="Q18" s="33"/>
      <c r="R18" s="29"/>
      <c r="S18" s="30"/>
      <c r="T18" s="104" t="str">
        <f t="shared" si="7"/>
        <v/>
      </c>
      <c r="U18" s="104" t="str">
        <f t="shared" si="5"/>
        <v/>
      </c>
      <c r="V18" s="104">
        <f t="shared" si="8"/>
        <v>0</v>
      </c>
      <c r="W18" s="104">
        <f t="shared" si="6"/>
        <v>0</v>
      </c>
      <c r="X18" s="105"/>
      <c r="Y18" s="105"/>
      <c r="Z18" s="105"/>
      <c r="AH18" s="126" t="s">
        <v>90</v>
      </c>
      <c r="AI18" s="125">
        <v>275</v>
      </c>
      <c r="AJ18" s="126" t="s">
        <v>130</v>
      </c>
      <c r="AK18" s="125">
        <v>300</v>
      </c>
      <c r="AL18" s="1" t="s">
        <v>125</v>
      </c>
    </row>
    <row r="19" spans="1:38" ht="15" x14ac:dyDescent="0.25">
      <c r="A19" s="10">
        <v>12</v>
      </c>
      <c r="B19" s="38"/>
      <c r="C19" s="38"/>
      <c r="D19" s="12"/>
      <c r="E19" s="202"/>
      <c r="F19" s="22"/>
      <c r="G19" s="110" t="str">
        <f t="shared" si="4"/>
        <v/>
      </c>
      <c r="H19" s="30"/>
      <c r="I19" s="30"/>
      <c r="J19" s="30"/>
      <c r="K19" s="30"/>
      <c r="L19" s="31"/>
      <c r="M19" s="33"/>
      <c r="N19" s="33"/>
      <c r="O19" s="33"/>
      <c r="P19" s="33"/>
      <c r="Q19" s="33"/>
      <c r="R19" s="29"/>
      <c r="S19" s="30"/>
      <c r="T19" s="104" t="str">
        <f t="shared" si="7"/>
        <v/>
      </c>
      <c r="U19" s="104" t="str">
        <f t="shared" si="5"/>
        <v/>
      </c>
      <c r="V19" s="104">
        <f t="shared" si="8"/>
        <v>0</v>
      </c>
      <c r="W19" s="104">
        <f t="shared" si="6"/>
        <v>0</v>
      </c>
      <c r="X19" s="105">
        <v>0</v>
      </c>
      <c r="Y19" s="105">
        <v>0</v>
      </c>
      <c r="Z19" s="105"/>
      <c r="AH19" s="126" t="s">
        <v>130</v>
      </c>
      <c r="AI19" s="125">
        <v>300</v>
      </c>
      <c r="AJ19" s="126" t="s">
        <v>132</v>
      </c>
      <c r="AK19" s="125" t="s">
        <v>133</v>
      </c>
      <c r="AL19" s="1" t="s">
        <v>126</v>
      </c>
    </row>
    <row r="20" spans="1:38" ht="15" x14ac:dyDescent="0.25">
      <c r="A20" s="10">
        <v>13</v>
      </c>
      <c r="B20" s="38"/>
      <c r="C20" s="38"/>
      <c r="D20" s="12"/>
      <c r="E20" s="202"/>
      <c r="F20" s="22"/>
      <c r="G20" s="110" t="str">
        <f t="shared" si="4"/>
        <v/>
      </c>
      <c r="H20" s="30"/>
      <c r="I20" s="30"/>
      <c r="J20" s="30"/>
      <c r="K20" s="30"/>
      <c r="L20" s="31"/>
      <c r="M20" s="33"/>
      <c r="N20" s="33"/>
      <c r="O20" s="33"/>
      <c r="P20" s="33"/>
      <c r="Q20" s="33"/>
      <c r="R20" s="29"/>
      <c r="S20" s="30"/>
      <c r="T20" s="104" t="str">
        <f t="shared" si="7"/>
        <v/>
      </c>
      <c r="U20" s="104" t="str">
        <f t="shared" si="5"/>
        <v/>
      </c>
      <c r="V20" s="104">
        <f t="shared" si="8"/>
        <v>0</v>
      </c>
      <c r="W20" s="104">
        <f t="shared" si="6"/>
        <v>0</v>
      </c>
      <c r="X20" s="105">
        <v>50</v>
      </c>
      <c r="Y20" s="105">
        <v>0</v>
      </c>
      <c r="Z20" s="105"/>
      <c r="AH20" s="126" t="s">
        <v>132</v>
      </c>
      <c r="AI20" s="125" t="s">
        <v>133</v>
      </c>
      <c r="AJ20" s="126" t="s">
        <v>132</v>
      </c>
      <c r="AK20" s="125" t="s">
        <v>133</v>
      </c>
      <c r="AL20" s="1" t="s">
        <v>179</v>
      </c>
    </row>
    <row r="21" spans="1:38" ht="15" x14ac:dyDescent="0.25">
      <c r="A21" s="10">
        <v>14</v>
      </c>
      <c r="B21" s="38"/>
      <c r="C21" s="38"/>
      <c r="D21" s="12"/>
      <c r="E21" s="202"/>
      <c r="F21" s="22"/>
      <c r="G21" s="110" t="str">
        <f t="shared" si="4"/>
        <v/>
      </c>
      <c r="H21" s="30"/>
      <c r="I21" s="30"/>
      <c r="J21" s="30"/>
      <c r="K21" s="30"/>
      <c r="L21" s="31"/>
      <c r="M21" s="33"/>
      <c r="N21" s="33"/>
      <c r="O21" s="33"/>
      <c r="P21" s="33"/>
      <c r="Q21" s="33"/>
      <c r="R21" s="29"/>
      <c r="S21" s="30"/>
      <c r="T21" s="104" t="str">
        <f t="shared" si="7"/>
        <v/>
      </c>
      <c r="U21" s="104" t="str">
        <f t="shared" si="5"/>
        <v/>
      </c>
      <c r="V21" s="104">
        <f t="shared" si="8"/>
        <v>0</v>
      </c>
      <c r="W21" s="104">
        <f t="shared" si="6"/>
        <v>0</v>
      </c>
      <c r="X21" s="105">
        <v>100</v>
      </c>
      <c r="Y21" s="105">
        <v>0</v>
      </c>
      <c r="Z21" s="105"/>
      <c r="AH21" s="126" t="s">
        <v>132</v>
      </c>
      <c r="AI21" s="125" t="s">
        <v>133</v>
      </c>
      <c r="AJ21" s="126" t="s">
        <v>132</v>
      </c>
      <c r="AK21" s="125" t="s">
        <v>133</v>
      </c>
    </row>
    <row r="22" spans="1:38" ht="15" x14ac:dyDescent="0.25">
      <c r="A22" s="10">
        <v>15</v>
      </c>
      <c r="B22" s="38"/>
      <c r="C22" s="38"/>
      <c r="D22" s="12"/>
      <c r="E22" s="202"/>
      <c r="F22" s="22"/>
      <c r="G22" s="110" t="str">
        <f t="shared" si="4"/>
        <v/>
      </c>
      <c r="H22" s="30"/>
      <c r="I22" s="30"/>
      <c r="J22" s="30"/>
      <c r="K22" s="30"/>
      <c r="L22" s="31"/>
      <c r="M22" s="33"/>
      <c r="N22" s="33"/>
      <c r="O22" s="33"/>
      <c r="P22" s="33"/>
      <c r="Q22" s="33"/>
      <c r="R22" s="29"/>
      <c r="S22" s="30"/>
      <c r="T22" s="104" t="str">
        <f t="shared" si="7"/>
        <v/>
      </c>
      <c r="U22" s="104" t="str">
        <f t="shared" si="5"/>
        <v/>
      </c>
      <c r="V22" s="104">
        <f t="shared" si="8"/>
        <v>0</v>
      </c>
      <c r="W22" s="104">
        <f t="shared" si="6"/>
        <v>0</v>
      </c>
      <c r="X22" s="105" t="s">
        <v>73</v>
      </c>
      <c r="Y22" s="105">
        <v>5</v>
      </c>
      <c r="Z22" s="105"/>
    </row>
    <row r="23" spans="1:38" ht="15" x14ac:dyDescent="0.25">
      <c r="A23" s="10">
        <v>16</v>
      </c>
      <c r="B23" s="38"/>
      <c r="C23" s="38"/>
      <c r="D23" s="12"/>
      <c r="E23" s="20"/>
      <c r="F23" s="22"/>
      <c r="G23" s="110" t="str">
        <f t="shared" si="4"/>
        <v/>
      </c>
      <c r="H23" s="30"/>
      <c r="I23" s="30"/>
      <c r="J23" s="30"/>
      <c r="K23" s="30"/>
      <c r="L23" s="31"/>
      <c r="M23" s="33"/>
      <c r="N23" s="33"/>
      <c r="O23" s="33"/>
      <c r="P23" s="33"/>
      <c r="Q23" s="33"/>
      <c r="R23" s="29"/>
      <c r="S23" s="30"/>
      <c r="T23" s="104" t="str">
        <f t="shared" si="7"/>
        <v/>
      </c>
      <c r="U23" s="104" t="str">
        <f t="shared" si="5"/>
        <v/>
      </c>
      <c r="V23" s="104">
        <f t="shared" si="8"/>
        <v>0</v>
      </c>
      <c r="W23" s="104">
        <f t="shared" si="6"/>
        <v>0</v>
      </c>
      <c r="X23" s="105" t="s">
        <v>27</v>
      </c>
      <c r="Y23" s="105">
        <v>0</v>
      </c>
      <c r="Z23" s="105"/>
      <c r="AH23" s="1" t="str">
        <f>(VLOOKUP('VIP Elite Trip'!C$13,$AH$8:$AK$21,3,FALSE))</f>
        <v>Director</v>
      </c>
      <c r="AI23" s="1">
        <f>(VLOOKUP(AH23,$AH$8:$AK$21,2,FALSE))</f>
        <v>30</v>
      </c>
    </row>
    <row r="24" spans="1:38" ht="15" x14ac:dyDescent="0.25">
      <c r="A24" s="10">
        <v>17</v>
      </c>
      <c r="B24" s="18"/>
      <c r="C24" s="36"/>
      <c r="D24" s="12"/>
      <c r="E24" s="19"/>
      <c r="F24" s="23"/>
      <c r="G24" s="110" t="str">
        <f t="shared" si="4"/>
        <v/>
      </c>
      <c r="H24" s="30"/>
      <c r="I24" s="30"/>
      <c r="J24" s="30"/>
      <c r="K24" s="30"/>
      <c r="L24" s="31"/>
      <c r="M24" s="33"/>
      <c r="N24" s="33"/>
      <c r="O24" s="33"/>
      <c r="P24" s="33"/>
      <c r="Q24" s="33"/>
      <c r="R24" s="29"/>
      <c r="S24" s="30"/>
      <c r="T24" s="104" t="str">
        <f t="shared" si="7"/>
        <v/>
      </c>
      <c r="U24" s="104" t="str">
        <f t="shared" si="5"/>
        <v/>
      </c>
      <c r="V24" s="104">
        <f t="shared" si="8"/>
        <v>0</v>
      </c>
      <c r="W24" s="104">
        <f t="shared" si="6"/>
        <v>0</v>
      </c>
      <c r="X24" s="105" t="s">
        <v>32</v>
      </c>
      <c r="Y24" s="105">
        <v>0</v>
      </c>
      <c r="Z24" s="105"/>
      <c r="AH24" s="1" t="str">
        <f>(VLOOKUP(AH23,$AH$8:$AK$21,3,FALSE))</f>
        <v>Sr Dir</v>
      </c>
      <c r="AI24" s="1">
        <f>(VLOOKUP(AH24,$AH$8:$AK$21,2,FALSE))</f>
        <v>50</v>
      </c>
    </row>
    <row r="25" spans="1:38" ht="15" x14ac:dyDescent="0.25">
      <c r="A25" s="10">
        <v>18</v>
      </c>
      <c r="B25" s="18"/>
      <c r="C25" s="36"/>
      <c r="D25" s="12"/>
      <c r="E25" s="19"/>
      <c r="F25" s="23"/>
      <c r="G25" s="110" t="str">
        <f t="shared" si="4"/>
        <v/>
      </c>
      <c r="H25" s="30"/>
      <c r="I25" s="30"/>
      <c r="J25" s="30"/>
      <c r="K25" s="30"/>
      <c r="L25" s="31"/>
      <c r="M25" s="33"/>
      <c r="N25" s="33"/>
      <c r="O25" s="33"/>
      <c r="P25" s="33"/>
      <c r="Q25" s="33"/>
      <c r="R25" s="29"/>
      <c r="S25" s="30"/>
      <c r="T25" s="104" t="str">
        <f t="shared" si="7"/>
        <v/>
      </c>
      <c r="U25" s="104" t="str">
        <f t="shared" si="5"/>
        <v/>
      </c>
      <c r="V25" s="104">
        <f t="shared" si="8"/>
        <v>0</v>
      </c>
      <c r="W25" s="104">
        <f t="shared" si="6"/>
        <v>0</v>
      </c>
      <c r="X25" s="105"/>
      <c r="Y25" s="105">
        <v>0</v>
      </c>
      <c r="Z25" s="105"/>
      <c r="AH25" s="1" t="str">
        <f>(VLOOKUP(AH24,$AH$8:$AK$21,3,FALSE))</f>
        <v>Coord</v>
      </c>
      <c r="AI25" s="1">
        <f>(VLOOKUP(AH25,$AH$8:$AK$21,2,FALSE))</f>
        <v>75</v>
      </c>
    </row>
    <row r="26" spans="1:38" ht="15" x14ac:dyDescent="0.25">
      <c r="A26" s="10">
        <v>19</v>
      </c>
      <c r="B26" s="18"/>
      <c r="C26" s="36"/>
      <c r="D26" s="12"/>
      <c r="E26" s="19"/>
      <c r="F26" s="23"/>
      <c r="G26" s="110" t="str">
        <f t="shared" si="4"/>
        <v/>
      </c>
      <c r="H26" s="30"/>
      <c r="I26" s="30"/>
      <c r="J26" s="30"/>
      <c r="K26" s="30"/>
      <c r="L26" s="31"/>
      <c r="M26" s="33"/>
      <c r="N26" s="33"/>
      <c r="O26" s="33"/>
      <c r="P26" s="33"/>
      <c r="Q26" s="33"/>
      <c r="R26" s="29"/>
      <c r="S26" s="30"/>
      <c r="T26" s="104" t="str">
        <f t="shared" si="7"/>
        <v/>
      </c>
      <c r="U26" s="104" t="str">
        <f t="shared" si="5"/>
        <v/>
      </c>
      <c r="V26" s="104">
        <f t="shared" si="8"/>
        <v>0</v>
      </c>
      <c r="W26" s="104">
        <f t="shared" si="6"/>
        <v>0</v>
      </c>
      <c r="X26" s="105"/>
      <c r="Y26" s="105">
        <v>0</v>
      </c>
      <c r="Z26" s="105"/>
    </row>
    <row r="27" spans="1:38" ht="15" x14ac:dyDescent="0.25">
      <c r="A27" s="10">
        <v>20</v>
      </c>
      <c r="B27" s="18"/>
      <c r="C27" s="36"/>
      <c r="D27" s="12"/>
      <c r="E27" s="19"/>
      <c r="F27" s="23"/>
      <c r="G27" s="110" t="str">
        <f t="shared" si="4"/>
        <v/>
      </c>
      <c r="H27" s="30"/>
      <c r="I27" s="30"/>
      <c r="J27" s="30"/>
      <c r="K27" s="30"/>
      <c r="L27" s="31"/>
      <c r="M27" s="33"/>
      <c r="N27" s="33"/>
      <c r="O27" s="33"/>
      <c r="P27" s="33"/>
      <c r="Q27" s="33"/>
      <c r="R27" s="29"/>
      <c r="S27" s="30"/>
      <c r="T27" s="104" t="str">
        <f t="shared" si="7"/>
        <v/>
      </c>
      <c r="U27" s="104" t="str">
        <f t="shared" si="5"/>
        <v/>
      </c>
      <c r="V27" s="104">
        <f t="shared" si="8"/>
        <v>0</v>
      </c>
      <c r="W27" s="104">
        <f t="shared" si="6"/>
        <v>0</v>
      </c>
      <c r="X27" s="105"/>
      <c r="Y27" s="105">
        <v>0</v>
      </c>
      <c r="Z27" s="105"/>
    </row>
    <row r="28" spans="1:38" ht="15" x14ac:dyDescent="0.25">
      <c r="A28" s="10">
        <v>21</v>
      </c>
      <c r="B28" s="18"/>
      <c r="C28" s="36"/>
      <c r="D28" s="12"/>
      <c r="E28" s="19"/>
      <c r="F28" s="23"/>
      <c r="G28" s="110" t="str">
        <f t="shared" si="4"/>
        <v/>
      </c>
      <c r="H28" s="30"/>
      <c r="I28" s="30"/>
      <c r="J28" s="30"/>
      <c r="K28" s="30"/>
      <c r="L28" s="31"/>
      <c r="M28" s="33"/>
      <c r="N28" s="33"/>
      <c r="O28" s="33"/>
      <c r="P28" s="33"/>
      <c r="Q28" s="33"/>
      <c r="R28" s="29"/>
      <c r="S28" s="30"/>
      <c r="T28" s="104" t="str">
        <f t="shared" si="7"/>
        <v/>
      </c>
      <c r="U28" s="104" t="str">
        <f t="shared" si="5"/>
        <v/>
      </c>
      <c r="V28" s="104">
        <f t="shared" si="8"/>
        <v>0</v>
      </c>
      <c r="W28" s="104">
        <f t="shared" si="6"/>
        <v>0</v>
      </c>
      <c r="X28" s="105"/>
      <c r="Y28" s="105"/>
      <c r="Z28" s="105"/>
    </row>
    <row r="29" spans="1:38" ht="15" x14ac:dyDescent="0.25">
      <c r="A29" s="10">
        <v>22</v>
      </c>
      <c r="B29" s="18"/>
      <c r="C29" s="36"/>
      <c r="D29" s="12"/>
      <c r="E29" s="19"/>
      <c r="F29" s="23"/>
      <c r="G29" s="110" t="str">
        <f t="shared" si="4"/>
        <v/>
      </c>
      <c r="H29" s="30"/>
      <c r="I29" s="30"/>
      <c r="J29" s="30"/>
      <c r="K29" s="30"/>
      <c r="L29" s="31"/>
      <c r="M29" s="33"/>
      <c r="N29" s="33"/>
      <c r="O29" s="33"/>
      <c r="P29" s="33"/>
      <c r="Q29" s="33"/>
      <c r="R29" s="29"/>
      <c r="S29" s="30"/>
      <c r="T29" s="104" t="str">
        <f t="shared" si="7"/>
        <v/>
      </c>
      <c r="U29" s="104" t="str">
        <f t="shared" si="5"/>
        <v/>
      </c>
      <c r="V29" s="104">
        <f t="shared" si="8"/>
        <v>0</v>
      </c>
      <c r="W29" s="104">
        <f t="shared" si="6"/>
        <v>0</v>
      </c>
      <c r="X29" s="105"/>
      <c r="Y29" s="105"/>
      <c r="Z29" s="105"/>
    </row>
    <row r="30" spans="1:38" ht="15.75" customHeight="1" x14ac:dyDescent="0.25">
      <c r="A30" s="10">
        <v>23</v>
      </c>
      <c r="B30" s="18"/>
      <c r="C30" s="36"/>
      <c r="D30" s="12"/>
      <c r="E30" s="19"/>
      <c r="F30" s="23"/>
      <c r="G30" s="110" t="str">
        <f t="shared" si="4"/>
        <v/>
      </c>
      <c r="H30" s="30"/>
      <c r="I30" s="30"/>
      <c r="J30" s="30"/>
      <c r="K30" s="30"/>
      <c r="L30" s="31"/>
      <c r="M30" s="33"/>
      <c r="N30" s="33"/>
      <c r="O30" s="33"/>
      <c r="P30" s="33"/>
      <c r="Q30" s="33"/>
      <c r="R30" s="29"/>
      <c r="S30" s="30"/>
      <c r="T30" s="104" t="str">
        <f t="shared" si="7"/>
        <v/>
      </c>
      <c r="U30" s="104" t="str">
        <f t="shared" si="5"/>
        <v/>
      </c>
      <c r="V30" s="104">
        <f t="shared" si="8"/>
        <v>0</v>
      </c>
      <c r="W30" s="104">
        <f t="shared" si="6"/>
        <v>0</v>
      </c>
      <c r="X30" s="105"/>
      <c r="Y30" s="105"/>
      <c r="Z30" s="105"/>
    </row>
    <row r="31" spans="1:38" ht="15.75" customHeight="1" x14ac:dyDescent="0.25">
      <c r="A31" s="10">
        <v>24</v>
      </c>
      <c r="B31" s="18"/>
      <c r="C31" s="36"/>
      <c r="D31" s="12"/>
      <c r="E31" s="19"/>
      <c r="F31" s="23"/>
      <c r="G31" s="110" t="str">
        <f t="shared" si="4"/>
        <v/>
      </c>
      <c r="H31" s="30"/>
      <c r="I31" s="30"/>
      <c r="J31" s="30"/>
      <c r="K31" s="30"/>
      <c r="L31" s="31"/>
      <c r="M31" s="33"/>
      <c r="N31" s="33"/>
      <c r="O31" s="33"/>
      <c r="P31" s="33"/>
      <c r="Q31" s="33"/>
      <c r="R31" s="29"/>
      <c r="S31" s="30"/>
      <c r="T31" s="104" t="str">
        <f t="shared" si="7"/>
        <v/>
      </c>
      <c r="U31" s="104" t="str">
        <f t="shared" si="5"/>
        <v/>
      </c>
      <c r="V31" s="104">
        <f t="shared" si="8"/>
        <v>0</v>
      </c>
      <c r="W31" s="104">
        <f t="shared" si="6"/>
        <v>0</v>
      </c>
      <c r="X31" s="105"/>
      <c r="Y31" s="105"/>
      <c r="Z31" s="105"/>
    </row>
    <row r="32" spans="1:38" ht="15" x14ac:dyDescent="0.25">
      <c r="A32" s="10">
        <v>25</v>
      </c>
      <c r="B32" s="18"/>
      <c r="C32" s="36"/>
      <c r="D32" s="12"/>
      <c r="E32" s="19"/>
      <c r="F32" s="23"/>
      <c r="G32" s="110" t="str">
        <f t="shared" si="4"/>
        <v/>
      </c>
      <c r="H32" s="30"/>
      <c r="I32" s="30"/>
      <c r="J32" s="30"/>
      <c r="K32" s="30"/>
      <c r="L32" s="31"/>
      <c r="M32" s="33"/>
      <c r="N32" s="33"/>
      <c r="O32" s="33"/>
      <c r="P32" s="33"/>
      <c r="Q32" s="33"/>
      <c r="R32" s="29"/>
      <c r="S32" s="30"/>
      <c r="T32" s="104" t="str">
        <f t="shared" si="7"/>
        <v/>
      </c>
      <c r="U32" s="104" t="str">
        <f t="shared" si="5"/>
        <v/>
      </c>
      <c r="V32" s="104">
        <f t="shared" si="8"/>
        <v>0</v>
      </c>
      <c r="W32" s="104">
        <f t="shared" si="6"/>
        <v>0</v>
      </c>
      <c r="X32" s="105"/>
      <c r="Y32" s="105"/>
      <c r="Z32" s="105"/>
    </row>
    <row r="33" spans="1:28" ht="15" x14ac:dyDescent="0.25">
      <c r="A33" s="10">
        <v>26</v>
      </c>
      <c r="B33" s="18"/>
      <c r="C33" s="36"/>
      <c r="D33" s="12"/>
      <c r="E33" s="19"/>
      <c r="F33" s="23"/>
      <c r="G33" s="110" t="str">
        <f t="shared" si="4"/>
        <v/>
      </c>
      <c r="H33" s="30"/>
      <c r="I33" s="30"/>
      <c r="J33" s="30"/>
      <c r="K33" s="30"/>
      <c r="L33" s="31"/>
      <c r="M33" s="33"/>
      <c r="N33" s="33"/>
      <c r="O33" s="33"/>
      <c r="P33" s="33"/>
      <c r="Q33" s="33"/>
      <c r="R33" s="29"/>
      <c r="S33" s="30"/>
      <c r="T33" s="104" t="str">
        <f t="shared" si="7"/>
        <v/>
      </c>
      <c r="U33" s="104" t="str">
        <f t="shared" si="5"/>
        <v/>
      </c>
      <c r="V33" s="104">
        <f t="shared" si="8"/>
        <v>0</v>
      </c>
      <c r="W33" s="104">
        <f t="shared" si="6"/>
        <v>0</v>
      </c>
      <c r="X33" s="105"/>
      <c r="Y33" s="105"/>
      <c r="Z33" s="105"/>
    </row>
    <row r="34" spans="1:28" ht="15" x14ac:dyDescent="0.25">
      <c r="A34" s="10">
        <v>27</v>
      </c>
      <c r="B34" s="18"/>
      <c r="C34" s="36"/>
      <c r="D34" s="12"/>
      <c r="E34" s="19"/>
      <c r="F34" s="23"/>
      <c r="G34" s="110" t="str">
        <f t="shared" si="4"/>
        <v/>
      </c>
      <c r="H34" s="30"/>
      <c r="I34" s="30"/>
      <c r="J34" s="30"/>
      <c r="K34" s="30"/>
      <c r="L34" s="31"/>
      <c r="M34" s="33"/>
      <c r="N34" s="33"/>
      <c r="O34" s="33"/>
      <c r="P34" s="33"/>
      <c r="Q34" s="33"/>
      <c r="R34" s="29"/>
      <c r="S34" s="30"/>
      <c r="T34" s="104" t="str">
        <f t="shared" si="7"/>
        <v/>
      </c>
      <c r="U34" s="104" t="str">
        <f t="shared" si="5"/>
        <v/>
      </c>
      <c r="V34" s="104">
        <f t="shared" si="8"/>
        <v>0</v>
      </c>
      <c r="W34" s="104">
        <f t="shared" si="6"/>
        <v>0</v>
      </c>
      <c r="X34" s="105"/>
      <c r="Y34" s="105"/>
      <c r="Z34" s="105"/>
      <c r="AA34" s="105"/>
      <c r="AB34" s="105"/>
    </row>
    <row r="35" spans="1:28" ht="15" x14ac:dyDescent="0.25">
      <c r="A35" s="10">
        <v>28</v>
      </c>
      <c r="B35" s="18"/>
      <c r="C35" s="36"/>
      <c r="D35" s="12"/>
      <c r="E35" s="19"/>
      <c r="F35" s="23"/>
      <c r="G35" s="110" t="str">
        <f t="shared" si="4"/>
        <v/>
      </c>
      <c r="H35" s="30"/>
      <c r="I35" s="30"/>
      <c r="J35" s="30"/>
      <c r="K35" s="30"/>
      <c r="L35" s="31"/>
      <c r="M35" s="33"/>
      <c r="N35" s="33"/>
      <c r="O35" s="33"/>
      <c r="P35" s="33"/>
      <c r="Q35" s="33"/>
      <c r="R35" s="29"/>
      <c r="S35" s="30"/>
      <c r="T35" s="104" t="str">
        <f t="shared" si="7"/>
        <v/>
      </c>
      <c r="U35" s="104" t="str">
        <f t="shared" si="5"/>
        <v/>
      </c>
      <c r="V35" s="104">
        <f t="shared" si="8"/>
        <v>0</v>
      </c>
      <c r="W35" s="104">
        <f t="shared" si="6"/>
        <v>0</v>
      </c>
      <c r="X35" s="105"/>
      <c r="Y35" s="105"/>
      <c r="Z35" s="105"/>
      <c r="AA35" s="105"/>
      <c r="AB35" s="105"/>
    </row>
    <row r="36" spans="1:28" ht="15.75" customHeight="1" x14ac:dyDescent="0.25">
      <c r="A36" s="10">
        <v>29</v>
      </c>
      <c r="B36" s="18"/>
      <c r="C36" s="36"/>
      <c r="D36" s="12"/>
      <c r="E36" s="19"/>
      <c r="F36" s="23"/>
      <c r="G36" s="110" t="str">
        <f t="shared" si="4"/>
        <v/>
      </c>
      <c r="H36" s="30"/>
      <c r="I36" s="30"/>
      <c r="J36" s="30"/>
      <c r="K36" s="30"/>
      <c r="L36" s="31"/>
      <c r="M36" s="33"/>
      <c r="N36" s="33"/>
      <c r="O36" s="33"/>
      <c r="P36" s="33"/>
      <c r="Q36" s="33"/>
      <c r="R36" s="29"/>
      <c r="S36" s="30"/>
      <c r="T36" s="104" t="str">
        <f t="shared" si="7"/>
        <v/>
      </c>
      <c r="U36" s="104" t="str">
        <f t="shared" si="5"/>
        <v/>
      </c>
      <c r="V36" s="104">
        <f t="shared" si="8"/>
        <v>0</v>
      </c>
      <c r="W36" s="104">
        <f t="shared" si="6"/>
        <v>0</v>
      </c>
      <c r="X36" s="105"/>
      <c r="Y36" s="105"/>
      <c r="Z36" s="105"/>
      <c r="AA36" s="105"/>
      <c r="AB36" s="105"/>
    </row>
    <row r="37" spans="1:28" ht="15" customHeight="1" x14ac:dyDescent="0.25">
      <c r="A37" s="10">
        <v>30</v>
      </c>
      <c r="B37" s="18"/>
      <c r="C37" s="36"/>
      <c r="D37" s="12"/>
      <c r="E37" s="19"/>
      <c r="F37" s="23"/>
      <c r="G37" s="110" t="str">
        <f t="shared" si="4"/>
        <v/>
      </c>
      <c r="H37" s="30"/>
      <c r="I37" s="30"/>
      <c r="J37" s="30"/>
      <c r="K37" s="30"/>
      <c r="L37" s="31"/>
      <c r="M37" s="33"/>
      <c r="N37" s="33"/>
      <c r="O37" s="33"/>
      <c r="P37" s="33"/>
      <c r="Q37" s="33"/>
      <c r="R37" s="29"/>
      <c r="S37" s="30"/>
      <c r="T37" s="104" t="str">
        <f t="shared" si="7"/>
        <v/>
      </c>
      <c r="U37" s="104" t="str">
        <f t="shared" si="5"/>
        <v/>
      </c>
      <c r="V37" s="104">
        <f t="shared" si="8"/>
        <v>0</v>
      </c>
      <c r="W37" s="104">
        <f t="shared" si="6"/>
        <v>0</v>
      </c>
      <c r="X37" s="105"/>
      <c r="Y37" s="105"/>
      <c r="Z37" s="105"/>
      <c r="AA37" s="105"/>
      <c r="AB37" s="105"/>
    </row>
    <row r="38" spans="1:28" ht="15" x14ac:dyDescent="0.25">
      <c r="A38" s="10">
        <v>31</v>
      </c>
      <c r="B38" s="18"/>
      <c r="C38" s="36"/>
      <c r="D38" s="12"/>
      <c r="E38" s="19"/>
      <c r="F38" s="23"/>
      <c r="G38" s="110" t="str">
        <f t="shared" si="4"/>
        <v/>
      </c>
      <c r="H38" s="30"/>
      <c r="I38" s="30"/>
      <c r="J38" s="30"/>
      <c r="K38" s="30"/>
      <c r="L38" s="31"/>
      <c r="M38" s="33"/>
      <c r="N38" s="33"/>
      <c r="O38" s="33"/>
      <c r="P38" s="33"/>
      <c r="Q38" s="33"/>
      <c r="R38" s="29"/>
      <c r="S38" s="30"/>
      <c r="T38" s="104" t="str">
        <f t="shared" si="7"/>
        <v/>
      </c>
      <c r="U38" s="104" t="str">
        <f t="shared" si="5"/>
        <v/>
      </c>
      <c r="V38" s="104">
        <f t="shared" si="8"/>
        <v>0</v>
      </c>
      <c r="W38" s="104">
        <f t="shared" si="6"/>
        <v>0</v>
      </c>
      <c r="X38" s="105"/>
      <c r="Y38" s="105"/>
      <c r="Z38" s="105"/>
      <c r="AA38" s="105"/>
      <c r="AB38" s="105"/>
    </row>
    <row r="39" spans="1:28" ht="15" x14ac:dyDescent="0.25">
      <c r="A39" s="10">
        <v>32</v>
      </c>
      <c r="B39" s="11"/>
      <c r="C39" s="11"/>
      <c r="D39" s="12"/>
      <c r="E39" s="13"/>
      <c r="F39" s="24"/>
      <c r="G39" s="110" t="str">
        <f t="shared" si="4"/>
        <v/>
      </c>
      <c r="H39" s="30"/>
      <c r="I39" s="30"/>
      <c r="J39" s="30"/>
      <c r="K39" s="30"/>
      <c r="L39" s="31"/>
      <c r="M39" s="33"/>
      <c r="N39" s="33"/>
      <c r="O39" s="33"/>
      <c r="P39" s="33"/>
      <c r="Q39" s="33"/>
      <c r="R39" s="29"/>
      <c r="S39" s="30"/>
      <c r="T39" s="104" t="str">
        <f t="shared" si="7"/>
        <v/>
      </c>
      <c r="U39" s="104" t="str">
        <f t="shared" si="5"/>
        <v/>
      </c>
      <c r="V39" s="104">
        <f t="shared" si="8"/>
        <v>0</v>
      </c>
      <c r="W39" s="104">
        <f t="shared" si="6"/>
        <v>0</v>
      </c>
      <c r="X39" s="105"/>
      <c r="Y39" s="105"/>
      <c r="Z39" s="105"/>
      <c r="AA39" s="105"/>
      <c r="AB39" s="105"/>
    </row>
    <row r="40" spans="1:28" ht="15" x14ac:dyDescent="0.25">
      <c r="A40" s="10">
        <v>33</v>
      </c>
      <c r="B40" s="11"/>
      <c r="C40" s="11"/>
      <c r="D40" s="12"/>
      <c r="E40" s="13"/>
      <c r="F40" s="24"/>
      <c r="G40" s="110" t="str">
        <f t="shared" ref="G40:G71" si="9">IF(E40="","",(VLOOKUP(E40,$X$19:$Y$27,2,FALSE)))</f>
        <v/>
      </c>
      <c r="H40" s="30"/>
      <c r="I40" s="30"/>
      <c r="J40" s="30"/>
      <c r="K40" s="30"/>
      <c r="L40" s="31"/>
      <c r="M40" s="33"/>
      <c r="N40" s="33"/>
      <c r="O40" s="33"/>
      <c r="P40" s="33"/>
      <c r="Q40" s="33"/>
      <c r="R40" s="29"/>
      <c r="S40" s="30"/>
      <c r="T40" s="104" t="str">
        <f t="shared" si="7"/>
        <v/>
      </c>
      <c r="U40" s="104" t="str">
        <f t="shared" si="5"/>
        <v/>
      </c>
      <c r="V40" s="104">
        <f t="shared" si="8"/>
        <v>0</v>
      </c>
      <c r="W40" s="104">
        <f t="shared" si="6"/>
        <v>0</v>
      </c>
      <c r="X40" s="105"/>
      <c r="Y40" s="105"/>
      <c r="Z40" s="105"/>
      <c r="AA40" s="105"/>
      <c r="AB40" s="105"/>
    </row>
    <row r="41" spans="1:28" ht="15" x14ac:dyDescent="0.25">
      <c r="A41" s="10">
        <v>34</v>
      </c>
      <c r="B41" s="11"/>
      <c r="C41" s="11"/>
      <c r="D41" s="12"/>
      <c r="E41" s="13"/>
      <c r="F41" s="24"/>
      <c r="G41" s="111" t="str">
        <f t="shared" si="9"/>
        <v/>
      </c>
      <c r="H41" s="30"/>
      <c r="I41" s="30"/>
      <c r="J41" s="30"/>
      <c r="K41" s="30"/>
      <c r="L41" s="31"/>
      <c r="M41" s="33"/>
      <c r="N41" s="33"/>
      <c r="O41" s="33"/>
      <c r="P41" s="33"/>
      <c r="Q41" s="33"/>
      <c r="R41" s="29"/>
      <c r="S41" s="30"/>
      <c r="T41" s="104" t="str">
        <f t="shared" si="7"/>
        <v/>
      </c>
      <c r="U41" s="104" t="str">
        <f t="shared" si="5"/>
        <v/>
      </c>
      <c r="V41" s="104">
        <f t="shared" si="8"/>
        <v>0</v>
      </c>
      <c r="W41" s="104">
        <f t="shared" si="6"/>
        <v>0</v>
      </c>
      <c r="X41" s="105"/>
      <c r="Y41" s="105"/>
      <c r="Z41" s="105"/>
      <c r="AA41" s="105"/>
      <c r="AB41" s="105"/>
    </row>
    <row r="42" spans="1:28" ht="15" x14ac:dyDescent="0.25">
      <c r="A42" s="10">
        <v>35</v>
      </c>
      <c r="B42" s="11"/>
      <c r="C42" s="11"/>
      <c r="D42" s="12"/>
      <c r="E42" s="13"/>
      <c r="F42" s="24"/>
      <c r="G42" s="110" t="str">
        <f t="shared" si="9"/>
        <v/>
      </c>
      <c r="H42" s="30"/>
      <c r="I42" s="30"/>
      <c r="J42" s="30"/>
      <c r="K42" s="30"/>
      <c r="L42" s="31"/>
      <c r="M42" s="33"/>
      <c r="N42" s="33"/>
      <c r="O42" s="33"/>
      <c r="P42" s="33"/>
      <c r="Q42" s="33"/>
      <c r="R42" s="29"/>
      <c r="S42" s="30"/>
      <c r="T42" s="104" t="str">
        <f t="shared" si="7"/>
        <v/>
      </c>
      <c r="U42" s="104" t="str">
        <f t="shared" si="5"/>
        <v/>
      </c>
      <c r="V42" s="104">
        <f t="shared" si="8"/>
        <v>0</v>
      </c>
      <c r="W42" s="104">
        <f t="shared" si="6"/>
        <v>0</v>
      </c>
      <c r="X42" s="105"/>
      <c r="Y42" s="105"/>
      <c r="Z42" s="105"/>
      <c r="AA42" s="105"/>
      <c r="AB42" s="105"/>
    </row>
    <row r="43" spans="1:28" ht="15" x14ac:dyDescent="0.25">
      <c r="A43" s="10">
        <v>36</v>
      </c>
      <c r="B43" s="11"/>
      <c r="C43" s="11"/>
      <c r="D43" s="12"/>
      <c r="E43" s="13"/>
      <c r="F43" s="24"/>
      <c r="G43" s="110" t="str">
        <f t="shared" si="9"/>
        <v/>
      </c>
      <c r="H43" s="30"/>
      <c r="I43" s="30"/>
      <c r="J43" s="30"/>
      <c r="K43" s="30"/>
      <c r="L43" s="31"/>
      <c r="M43" s="33"/>
      <c r="N43" s="33"/>
      <c r="O43" s="33"/>
      <c r="P43" s="33"/>
      <c r="Q43" s="33"/>
      <c r="R43" s="29"/>
      <c r="S43" s="30"/>
      <c r="T43" s="104" t="str">
        <f t="shared" si="7"/>
        <v/>
      </c>
      <c r="U43" s="104" t="str">
        <f t="shared" si="5"/>
        <v/>
      </c>
      <c r="V43" s="104">
        <f t="shared" si="8"/>
        <v>0</v>
      </c>
      <c r="W43" s="104">
        <f t="shared" si="6"/>
        <v>0</v>
      </c>
      <c r="X43" s="105"/>
      <c r="Y43" s="105"/>
      <c r="Z43" s="105"/>
      <c r="AA43" s="105"/>
      <c r="AB43" s="105"/>
    </row>
    <row r="44" spans="1:28" ht="15" x14ac:dyDescent="0.25">
      <c r="A44" s="10">
        <v>37</v>
      </c>
      <c r="B44" s="11"/>
      <c r="C44" s="11"/>
      <c r="D44" s="12"/>
      <c r="E44" s="13"/>
      <c r="F44" s="24"/>
      <c r="G44" s="110" t="str">
        <f t="shared" si="9"/>
        <v/>
      </c>
      <c r="H44" s="30"/>
      <c r="I44" s="30"/>
      <c r="J44" s="30"/>
      <c r="K44" s="30"/>
      <c r="L44" s="31"/>
      <c r="M44" s="33"/>
      <c r="N44" s="33"/>
      <c r="O44" s="33"/>
      <c r="P44" s="33"/>
      <c r="Q44" s="33"/>
      <c r="R44" s="29"/>
      <c r="S44" s="30"/>
      <c r="T44" s="104" t="str">
        <f t="shared" si="7"/>
        <v/>
      </c>
      <c r="U44" s="104" t="str">
        <f t="shared" si="5"/>
        <v/>
      </c>
      <c r="V44" s="104">
        <f t="shared" si="8"/>
        <v>0</v>
      </c>
      <c r="W44" s="104">
        <f t="shared" si="6"/>
        <v>0</v>
      </c>
      <c r="X44" s="105"/>
      <c r="Y44" s="105"/>
      <c r="Z44" s="105"/>
      <c r="AA44" s="105"/>
      <c r="AB44" s="105"/>
    </row>
    <row r="45" spans="1:28" ht="15" x14ac:dyDescent="0.25">
      <c r="A45" s="10">
        <v>38</v>
      </c>
      <c r="B45" s="11"/>
      <c r="C45" s="11"/>
      <c r="D45" s="12"/>
      <c r="E45" s="13"/>
      <c r="F45" s="24"/>
      <c r="G45" s="110" t="str">
        <f t="shared" si="9"/>
        <v/>
      </c>
      <c r="H45" s="30"/>
      <c r="I45" s="30"/>
      <c r="J45" s="30"/>
      <c r="K45" s="30"/>
      <c r="L45" s="31"/>
      <c r="M45" s="33"/>
      <c r="N45" s="33"/>
      <c r="O45" s="33"/>
      <c r="P45" s="33"/>
      <c r="Q45" s="33"/>
      <c r="R45" s="29"/>
      <c r="S45" s="30"/>
      <c r="T45" s="104" t="str">
        <f t="shared" si="7"/>
        <v/>
      </c>
      <c r="U45" s="104" t="str">
        <f t="shared" si="5"/>
        <v/>
      </c>
      <c r="V45" s="104">
        <f t="shared" si="8"/>
        <v>0</v>
      </c>
      <c r="W45" s="104">
        <f t="shared" si="6"/>
        <v>0</v>
      </c>
      <c r="X45" s="105"/>
      <c r="Y45" s="105"/>
      <c r="Z45" s="105"/>
      <c r="AA45" s="105"/>
      <c r="AB45" s="105"/>
    </row>
    <row r="46" spans="1:28" ht="15" x14ac:dyDescent="0.25">
      <c r="A46" s="10">
        <v>39</v>
      </c>
      <c r="B46" s="11"/>
      <c r="C46" s="11"/>
      <c r="D46" s="12"/>
      <c r="E46" s="13"/>
      <c r="F46" s="24"/>
      <c r="G46" s="110" t="str">
        <f t="shared" si="9"/>
        <v/>
      </c>
      <c r="H46" s="30"/>
      <c r="I46" s="30"/>
      <c r="J46" s="30"/>
      <c r="K46" s="30"/>
      <c r="L46" s="31"/>
      <c r="M46" s="33"/>
      <c r="N46" s="33"/>
      <c r="O46" s="33"/>
      <c r="P46" s="33"/>
      <c r="Q46" s="33"/>
      <c r="R46" s="29"/>
      <c r="S46" s="30"/>
      <c r="T46" s="104" t="str">
        <f t="shared" si="7"/>
        <v/>
      </c>
      <c r="U46" s="104" t="str">
        <f t="shared" si="5"/>
        <v/>
      </c>
      <c r="V46" s="104">
        <f t="shared" si="8"/>
        <v>0</v>
      </c>
      <c r="W46" s="104">
        <f t="shared" si="6"/>
        <v>0</v>
      </c>
      <c r="X46" s="105"/>
      <c r="Y46" s="105"/>
      <c r="Z46" s="105"/>
      <c r="AA46" s="105"/>
      <c r="AB46" s="105"/>
    </row>
    <row r="47" spans="1:28" ht="15" x14ac:dyDescent="0.25">
      <c r="A47" s="10">
        <v>40</v>
      </c>
      <c r="B47" s="11"/>
      <c r="C47" s="11"/>
      <c r="D47" s="12"/>
      <c r="E47" s="13"/>
      <c r="F47" s="24"/>
      <c r="G47" s="110" t="str">
        <f t="shared" si="9"/>
        <v/>
      </c>
      <c r="H47" s="30"/>
      <c r="I47" s="30"/>
      <c r="J47" s="30"/>
      <c r="K47" s="30"/>
      <c r="L47" s="31"/>
      <c r="M47" s="33"/>
      <c r="N47" s="33"/>
      <c r="O47" s="33"/>
      <c r="P47" s="33"/>
      <c r="Q47" s="33"/>
      <c r="R47" s="29"/>
      <c r="S47" s="30"/>
      <c r="T47" s="104" t="str">
        <f t="shared" si="7"/>
        <v/>
      </c>
      <c r="U47" s="104" t="str">
        <f t="shared" si="5"/>
        <v/>
      </c>
      <c r="V47" s="104">
        <f t="shared" si="8"/>
        <v>0</v>
      </c>
      <c r="W47" s="104">
        <f t="shared" si="6"/>
        <v>0</v>
      </c>
      <c r="X47" s="105"/>
      <c r="Y47" s="105"/>
      <c r="Z47" s="105"/>
      <c r="AA47" s="105"/>
      <c r="AB47" s="105"/>
    </row>
    <row r="48" spans="1:28" ht="15" x14ac:dyDescent="0.25">
      <c r="A48" s="10">
        <v>41</v>
      </c>
      <c r="B48" s="11"/>
      <c r="C48" s="11"/>
      <c r="D48" s="12"/>
      <c r="E48" s="13"/>
      <c r="F48" s="24"/>
      <c r="G48" s="110" t="str">
        <f t="shared" si="9"/>
        <v/>
      </c>
      <c r="H48" s="30"/>
      <c r="I48" s="30"/>
      <c r="J48" s="30"/>
      <c r="K48" s="30"/>
      <c r="L48" s="31"/>
      <c r="M48" s="33"/>
      <c r="N48" s="33"/>
      <c r="O48" s="33"/>
      <c r="P48" s="33"/>
      <c r="Q48" s="33"/>
      <c r="R48" s="29"/>
      <c r="S48" s="30"/>
      <c r="T48" s="104" t="str">
        <f t="shared" si="7"/>
        <v/>
      </c>
      <c r="U48" s="104" t="str">
        <f t="shared" si="5"/>
        <v/>
      </c>
      <c r="V48" s="104">
        <f t="shared" si="8"/>
        <v>0</v>
      </c>
      <c r="W48" s="104">
        <f t="shared" si="6"/>
        <v>0</v>
      </c>
      <c r="X48" s="105"/>
      <c r="Y48" s="105"/>
      <c r="Z48" s="105"/>
      <c r="AA48" s="105"/>
      <c r="AB48" s="105"/>
    </row>
    <row r="49" spans="1:28" ht="15" x14ac:dyDescent="0.25">
      <c r="A49" s="10">
        <v>42</v>
      </c>
      <c r="B49" s="11"/>
      <c r="C49" s="11"/>
      <c r="D49" s="12"/>
      <c r="E49" s="13"/>
      <c r="F49" s="24"/>
      <c r="G49" s="110" t="str">
        <f t="shared" si="9"/>
        <v/>
      </c>
      <c r="H49" s="30"/>
      <c r="I49" s="30"/>
      <c r="J49" s="30"/>
      <c r="K49" s="30"/>
      <c r="L49" s="31"/>
      <c r="M49" s="33"/>
      <c r="N49" s="33"/>
      <c r="O49" s="33"/>
      <c r="P49" s="33"/>
      <c r="Q49" s="33"/>
      <c r="R49" s="29"/>
      <c r="S49" s="30"/>
      <c r="T49" s="104" t="str">
        <f t="shared" si="7"/>
        <v/>
      </c>
      <c r="U49" s="104" t="str">
        <f t="shared" si="5"/>
        <v/>
      </c>
      <c r="V49" s="104">
        <f t="shared" si="8"/>
        <v>0</v>
      </c>
      <c r="W49" s="104">
        <f t="shared" si="6"/>
        <v>0</v>
      </c>
      <c r="X49" s="105"/>
      <c r="Y49" s="105"/>
      <c r="Z49" s="105"/>
      <c r="AA49" s="105"/>
      <c r="AB49" s="105"/>
    </row>
    <row r="50" spans="1:28" ht="15" x14ac:dyDescent="0.25">
      <c r="A50" s="10">
        <v>43</v>
      </c>
      <c r="B50" s="11"/>
      <c r="C50" s="11"/>
      <c r="D50" s="12"/>
      <c r="E50" s="13"/>
      <c r="F50" s="24"/>
      <c r="G50" s="110" t="str">
        <f t="shared" si="9"/>
        <v/>
      </c>
      <c r="H50" s="30"/>
      <c r="I50" s="30"/>
      <c r="J50" s="30"/>
      <c r="K50" s="30"/>
      <c r="L50" s="31"/>
      <c r="M50" s="33"/>
      <c r="N50" s="33"/>
      <c r="O50" s="33"/>
      <c r="P50" s="33"/>
      <c r="Q50" s="33"/>
      <c r="R50" s="29"/>
      <c r="S50" s="30"/>
      <c r="T50" s="104" t="str">
        <f t="shared" si="7"/>
        <v/>
      </c>
      <c r="U50" s="104" t="str">
        <f t="shared" si="5"/>
        <v/>
      </c>
      <c r="V50" s="104">
        <f t="shared" si="8"/>
        <v>0</v>
      </c>
      <c r="W50" s="104">
        <f t="shared" si="6"/>
        <v>0</v>
      </c>
      <c r="X50" s="105"/>
      <c r="Y50" s="105"/>
      <c r="Z50" s="105"/>
      <c r="AA50" s="105"/>
      <c r="AB50" s="105"/>
    </row>
    <row r="51" spans="1:28" ht="15" x14ac:dyDescent="0.25">
      <c r="A51" s="10">
        <v>44</v>
      </c>
      <c r="B51" s="11"/>
      <c r="C51" s="11"/>
      <c r="D51" s="12"/>
      <c r="E51" s="13"/>
      <c r="F51" s="24"/>
      <c r="G51" s="110" t="str">
        <f t="shared" si="9"/>
        <v/>
      </c>
      <c r="H51" s="30"/>
      <c r="I51" s="30"/>
      <c r="J51" s="30"/>
      <c r="K51" s="30"/>
      <c r="L51" s="31"/>
      <c r="M51" s="33"/>
      <c r="N51" s="33"/>
      <c r="O51" s="33"/>
      <c r="P51" s="33"/>
      <c r="Q51" s="33"/>
      <c r="R51" s="29"/>
      <c r="S51" s="30"/>
      <c r="T51" s="104" t="str">
        <f t="shared" si="7"/>
        <v/>
      </c>
      <c r="U51" s="104" t="str">
        <f t="shared" si="5"/>
        <v/>
      </c>
      <c r="V51" s="104">
        <f t="shared" si="8"/>
        <v>0</v>
      </c>
      <c r="W51" s="104">
        <f t="shared" si="6"/>
        <v>0</v>
      </c>
      <c r="X51" s="105"/>
      <c r="Y51" s="105"/>
      <c r="Z51" s="105"/>
      <c r="AA51" s="105"/>
      <c r="AB51" s="105"/>
    </row>
    <row r="52" spans="1:28" ht="15" x14ac:dyDescent="0.25">
      <c r="A52" s="10">
        <v>45</v>
      </c>
      <c r="B52" s="11"/>
      <c r="C52" s="11"/>
      <c r="D52" s="12"/>
      <c r="E52" s="13"/>
      <c r="F52" s="24"/>
      <c r="G52" s="110" t="str">
        <f t="shared" si="9"/>
        <v/>
      </c>
      <c r="H52" s="30"/>
      <c r="I52" s="30"/>
      <c r="J52" s="30"/>
      <c r="K52" s="30"/>
      <c r="L52" s="31"/>
      <c r="M52" s="33"/>
      <c r="N52" s="33"/>
      <c r="O52" s="33"/>
      <c r="P52" s="33"/>
      <c r="Q52" s="33"/>
      <c r="R52" s="29"/>
      <c r="S52" s="30"/>
      <c r="T52" s="104" t="str">
        <f t="shared" si="7"/>
        <v/>
      </c>
      <c r="U52" s="104" t="str">
        <f t="shared" si="5"/>
        <v/>
      </c>
      <c r="V52" s="104">
        <f t="shared" si="8"/>
        <v>0</v>
      </c>
      <c r="W52" s="104">
        <f t="shared" si="6"/>
        <v>0</v>
      </c>
      <c r="X52" s="105"/>
      <c r="Y52" s="105"/>
      <c r="Z52" s="105"/>
      <c r="AA52" s="105"/>
      <c r="AB52" s="105"/>
    </row>
    <row r="53" spans="1:28" ht="15" x14ac:dyDescent="0.25">
      <c r="A53" s="10">
        <v>46</v>
      </c>
      <c r="B53" s="11"/>
      <c r="C53" s="11"/>
      <c r="D53" s="12"/>
      <c r="E53" s="13"/>
      <c r="F53" s="24"/>
      <c r="G53" s="110" t="str">
        <f t="shared" si="9"/>
        <v/>
      </c>
      <c r="H53" s="30"/>
      <c r="I53" s="30"/>
      <c r="J53" s="30"/>
      <c r="K53" s="30"/>
      <c r="L53" s="31"/>
      <c r="M53" s="33"/>
      <c r="N53" s="33"/>
      <c r="O53" s="33"/>
      <c r="P53" s="33"/>
      <c r="Q53" s="33"/>
      <c r="R53" s="29"/>
      <c r="S53" s="30"/>
      <c r="T53" s="104" t="str">
        <f t="shared" si="7"/>
        <v/>
      </c>
      <c r="U53" s="104" t="str">
        <f t="shared" si="5"/>
        <v/>
      </c>
      <c r="V53" s="104">
        <f t="shared" si="8"/>
        <v>0</v>
      </c>
      <c r="W53" s="104">
        <f t="shared" si="6"/>
        <v>0</v>
      </c>
      <c r="X53" s="105"/>
      <c r="Y53" s="105"/>
      <c r="Z53" s="105"/>
      <c r="AA53" s="105"/>
      <c r="AB53" s="105"/>
    </row>
    <row r="54" spans="1:28" ht="15" x14ac:dyDescent="0.25">
      <c r="A54" s="10">
        <v>47</v>
      </c>
      <c r="B54" s="11"/>
      <c r="C54" s="11"/>
      <c r="D54" s="12"/>
      <c r="E54" s="13"/>
      <c r="F54" s="24"/>
      <c r="G54" s="110" t="str">
        <f t="shared" si="9"/>
        <v/>
      </c>
      <c r="H54" s="30"/>
      <c r="I54" s="30"/>
      <c r="J54" s="30"/>
      <c r="K54" s="30"/>
      <c r="L54" s="31"/>
      <c r="M54" s="33"/>
      <c r="N54" s="33"/>
      <c r="O54" s="33"/>
      <c r="P54" s="33"/>
      <c r="Q54" s="33"/>
      <c r="R54" s="29"/>
      <c r="S54" s="30"/>
      <c r="T54" s="104" t="str">
        <f t="shared" si="7"/>
        <v/>
      </c>
      <c r="U54" s="104" t="str">
        <f t="shared" si="5"/>
        <v/>
      </c>
      <c r="V54" s="104">
        <f t="shared" si="8"/>
        <v>0</v>
      </c>
      <c r="W54" s="104">
        <f t="shared" si="6"/>
        <v>0</v>
      </c>
      <c r="X54" s="105"/>
      <c r="Y54" s="105"/>
      <c r="Z54" s="105"/>
      <c r="AA54" s="105"/>
      <c r="AB54" s="105"/>
    </row>
    <row r="55" spans="1:28" ht="15" x14ac:dyDescent="0.25">
      <c r="A55" s="10">
        <v>48</v>
      </c>
      <c r="B55" s="11"/>
      <c r="C55" s="11"/>
      <c r="D55" s="12"/>
      <c r="E55" s="13"/>
      <c r="F55" s="24"/>
      <c r="G55" s="110" t="str">
        <f t="shared" si="9"/>
        <v/>
      </c>
      <c r="H55" s="30"/>
      <c r="I55" s="30"/>
      <c r="J55" s="30"/>
      <c r="K55" s="30"/>
      <c r="L55" s="31"/>
      <c r="M55" s="33"/>
      <c r="N55" s="33"/>
      <c r="O55" s="33"/>
      <c r="P55" s="33"/>
      <c r="Q55" s="33"/>
      <c r="R55" s="29"/>
      <c r="S55" s="30"/>
      <c r="T55" s="104" t="str">
        <f t="shared" si="7"/>
        <v/>
      </c>
      <c r="U55" s="104" t="str">
        <f t="shared" si="5"/>
        <v/>
      </c>
      <c r="V55" s="104">
        <f t="shared" si="8"/>
        <v>0</v>
      </c>
      <c r="W55" s="104">
        <f t="shared" si="6"/>
        <v>0</v>
      </c>
      <c r="X55" s="105"/>
      <c r="Y55" s="105"/>
      <c r="Z55" s="105"/>
      <c r="AA55" s="105"/>
      <c r="AB55" s="105"/>
    </row>
    <row r="56" spans="1:28" ht="15" x14ac:dyDescent="0.25">
      <c r="A56" s="10">
        <v>49</v>
      </c>
      <c r="B56" s="11"/>
      <c r="C56" s="11"/>
      <c r="D56" s="12"/>
      <c r="E56" s="13"/>
      <c r="F56" s="24"/>
      <c r="G56" s="110" t="str">
        <f t="shared" si="9"/>
        <v/>
      </c>
      <c r="H56" s="30"/>
      <c r="I56" s="30"/>
      <c r="J56" s="30"/>
      <c r="K56" s="30"/>
      <c r="L56" s="31"/>
      <c r="M56" s="33"/>
      <c r="N56" s="33"/>
      <c r="O56" s="33"/>
      <c r="P56" s="33"/>
      <c r="Q56" s="33"/>
      <c r="R56" s="29"/>
      <c r="S56" s="30"/>
      <c r="T56" s="104" t="str">
        <f t="shared" si="7"/>
        <v/>
      </c>
      <c r="U56" s="104" t="str">
        <f t="shared" si="5"/>
        <v/>
      </c>
      <c r="V56" s="104">
        <f t="shared" si="8"/>
        <v>0</v>
      </c>
      <c r="W56" s="104">
        <f t="shared" si="6"/>
        <v>0</v>
      </c>
      <c r="X56" s="105"/>
      <c r="Y56" s="105"/>
      <c r="Z56" s="105"/>
      <c r="AA56" s="105"/>
      <c r="AB56" s="105"/>
    </row>
    <row r="57" spans="1:28" ht="15" x14ac:dyDescent="0.25">
      <c r="A57" s="10">
        <v>50</v>
      </c>
      <c r="B57" s="11"/>
      <c r="C57" s="11"/>
      <c r="D57" s="12"/>
      <c r="E57" s="13"/>
      <c r="F57" s="24"/>
      <c r="G57" s="110" t="str">
        <f t="shared" si="9"/>
        <v/>
      </c>
      <c r="H57" s="30"/>
      <c r="I57" s="30"/>
      <c r="J57" s="30"/>
      <c r="K57" s="30"/>
      <c r="L57" s="31"/>
      <c r="M57" s="33"/>
      <c r="N57" s="33"/>
      <c r="O57" s="33"/>
      <c r="P57" s="33"/>
      <c r="Q57" s="33"/>
      <c r="R57" s="29"/>
      <c r="S57" s="30"/>
      <c r="T57" s="104" t="str">
        <f t="shared" si="7"/>
        <v/>
      </c>
      <c r="U57" s="104" t="str">
        <f t="shared" si="5"/>
        <v/>
      </c>
      <c r="V57" s="104">
        <f t="shared" si="8"/>
        <v>0</v>
      </c>
      <c r="W57" s="104">
        <f t="shared" si="6"/>
        <v>0</v>
      </c>
      <c r="X57" s="105"/>
      <c r="Y57" s="105"/>
      <c r="Z57" s="105"/>
      <c r="AA57" s="105"/>
      <c r="AB57" s="105"/>
    </row>
    <row r="58" spans="1:28" ht="15" x14ac:dyDescent="0.25">
      <c r="A58" s="10">
        <v>51</v>
      </c>
      <c r="B58" s="11"/>
      <c r="C58" s="11"/>
      <c r="D58" s="12"/>
      <c r="E58" s="13"/>
      <c r="F58" s="24"/>
      <c r="G58" s="110" t="str">
        <f t="shared" si="9"/>
        <v/>
      </c>
      <c r="H58" s="30"/>
      <c r="I58" s="30"/>
      <c r="J58" s="30"/>
      <c r="K58" s="30"/>
      <c r="L58" s="31"/>
      <c r="M58" s="33"/>
      <c r="N58" s="33"/>
      <c r="O58" s="33"/>
      <c r="P58" s="33"/>
      <c r="Q58" s="33"/>
      <c r="R58" s="29"/>
      <c r="S58" s="30"/>
      <c r="T58" s="104" t="str">
        <f t="shared" si="7"/>
        <v/>
      </c>
      <c r="U58" s="104" t="str">
        <f t="shared" si="5"/>
        <v/>
      </c>
      <c r="V58" s="104">
        <f t="shared" si="8"/>
        <v>0</v>
      </c>
      <c r="W58" s="104">
        <f t="shared" si="6"/>
        <v>0</v>
      </c>
      <c r="X58" s="105"/>
      <c r="Y58" s="105"/>
      <c r="Z58" s="105"/>
      <c r="AA58" s="105"/>
      <c r="AB58" s="105"/>
    </row>
    <row r="59" spans="1:28" ht="15" x14ac:dyDescent="0.25">
      <c r="A59" s="10">
        <v>52</v>
      </c>
      <c r="B59" s="11"/>
      <c r="C59" s="11"/>
      <c r="D59" s="12"/>
      <c r="E59" s="13"/>
      <c r="F59" s="24"/>
      <c r="G59" s="110" t="str">
        <f t="shared" si="9"/>
        <v/>
      </c>
      <c r="H59" s="30"/>
      <c r="I59" s="30"/>
      <c r="J59" s="30"/>
      <c r="K59" s="30"/>
      <c r="L59" s="31"/>
      <c r="M59" s="33"/>
      <c r="N59" s="33"/>
      <c r="O59" s="33"/>
      <c r="P59" s="33"/>
      <c r="Q59" s="33"/>
      <c r="R59" s="29"/>
      <c r="S59" s="30"/>
      <c r="T59" s="104" t="str">
        <f t="shared" si="7"/>
        <v/>
      </c>
      <c r="U59" s="104" t="str">
        <f t="shared" si="5"/>
        <v/>
      </c>
      <c r="V59" s="104">
        <f t="shared" si="8"/>
        <v>0</v>
      </c>
      <c r="W59" s="104">
        <f t="shared" si="6"/>
        <v>0</v>
      </c>
      <c r="X59" s="105"/>
      <c r="Y59" s="105"/>
      <c r="Z59" s="105"/>
      <c r="AA59" s="105"/>
      <c r="AB59" s="105"/>
    </row>
    <row r="60" spans="1:28" ht="15" x14ac:dyDescent="0.25">
      <c r="A60" s="10">
        <v>53</v>
      </c>
      <c r="B60" s="11"/>
      <c r="C60" s="11"/>
      <c r="D60" s="12"/>
      <c r="E60" s="13"/>
      <c r="F60" s="24"/>
      <c r="G60" s="110" t="str">
        <f t="shared" si="9"/>
        <v/>
      </c>
      <c r="H60" s="30"/>
      <c r="I60" s="30"/>
      <c r="J60" s="30"/>
      <c r="K60" s="30"/>
      <c r="L60" s="31"/>
      <c r="M60" s="33"/>
      <c r="N60" s="33"/>
      <c r="O60" s="33"/>
      <c r="P60" s="33"/>
      <c r="Q60" s="33"/>
      <c r="R60" s="29"/>
      <c r="S60" s="30"/>
      <c r="T60" s="104" t="str">
        <f t="shared" si="7"/>
        <v/>
      </c>
      <c r="U60" s="104" t="str">
        <f t="shared" si="5"/>
        <v/>
      </c>
      <c r="V60" s="104">
        <f t="shared" si="8"/>
        <v>0</v>
      </c>
      <c r="W60" s="104">
        <f t="shared" si="6"/>
        <v>0</v>
      </c>
      <c r="X60" s="105"/>
      <c r="Y60" s="105"/>
      <c r="Z60" s="105"/>
      <c r="AA60" s="105"/>
      <c r="AB60" s="105"/>
    </row>
    <row r="61" spans="1:28" ht="15" x14ac:dyDescent="0.25">
      <c r="A61" s="10">
        <v>54</v>
      </c>
      <c r="B61" s="11"/>
      <c r="C61" s="11"/>
      <c r="D61" s="12"/>
      <c r="E61" s="13"/>
      <c r="F61" s="24"/>
      <c r="G61" s="110" t="str">
        <f t="shared" si="9"/>
        <v/>
      </c>
      <c r="H61" s="30"/>
      <c r="I61" s="30"/>
      <c r="J61" s="30"/>
      <c r="K61" s="30"/>
      <c r="L61" s="31"/>
      <c r="M61" s="33"/>
      <c r="N61" s="33"/>
      <c r="O61" s="33"/>
      <c r="P61" s="33"/>
      <c r="Q61" s="33"/>
      <c r="R61" s="29"/>
      <c r="S61" s="30"/>
      <c r="T61" s="104" t="str">
        <f t="shared" si="7"/>
        <v/>
      </c>
      <c r="U61" s="104" t="str">
        <f t="shared" si="5"/>
        <v/>
      </c>
      <c r="V61" s="104">
        <f t="shared" si="8"/>
        <v>0</v>
      </c>
      <c r="W61" s="104">
        <f t="shared" si="6"/>
        <v>0</v>
      </c>
      <c r="X61" s="105"/>
      <c r="Y61" s="105"/>
      <c r="Z61" s="105"/>
      <c r="AA61" s="105"/>
      <c r="AB61" s="105"/>
    </row>
    <row r="62" spans="1:28" ht="15" x14ac:dyDescent="0.25">
      <c r="A62" s="10">
        <v>55</v>
      </c>
      <c r="B62" s="11"/>
      <c r="C62" s="11"/>
      <c r="D62" s="12"/>
      <c r="E62" s="13"/>
      <c r="F62" s="24"/>
      <c r="G62" s="110" t="str">
        <f t="shared" si="9"/>
        <v/>
      </c>
      <c r="H62" s="30"/>
      <c r="I62" s="30"/>
      <c r="J62" s="30"/>
      <c r="K62" s="30"/>
      <c r="L62" s="31"/>
      <c r="M62" s="33"/>
      <c r="N62" s="33"/>
      <c r="O62" s="33"/>
      <c r="P62" s="33"/>
      <c r="Q62" s="33"/>
      <c r="R62" s="30"/>
      <c r="S62" s="30"/>
      <c r="T62" s="104" t="str">
        <f t="shared" si="7"/>
        <v/>
      </c>
      <c r="U62" s="104" t="str">
        <f t="shared" si="5"/>
        <v/>
      </c>
      <c r="V62" s="104">
        <f t="shared" si="8"/>
        <v>0</v>
      </c>
      <c r="W62" s="104">
        <f t="shared" si="6"/>
        <v>0</v>
      </c>
      <c r="X62" s="105"/>
      <c r="Y62" s="105"/>
      <c r="Z62" s="105"/>
      <c r="AA62" s="105"/>
      <c r="AB62" s="105"/>
    </row>
    <row r="63" spans="1:28" ht="15" x14ac:dyDescent="0.25">
      <c r="A63" s="10">
        <v>56</v>
      </c>
      <c r="B63" s="11"/>
      <c r="C63" s="11"/>
      <c r="D63" s="12"/>
      <c r="E63" s="13"/>
      <c r="F63" s="24"/>
      <c r="G63" s="110" t="str">
        <f t="shared" si="9"/>
        <v/>
      </c>
      <c r="H63" s="30"/>
      <c r="I63" s="30"/>
      <c r="J63" s="30"/>
      <c r="K63" s="30"/>
      <c r="L63" s="31"/>
      <c r="M63" s="33"/>
      <c r="N63" s="33"/>
      <c r="O63" s="33"/>
      <c r="P63" s="33"/>
      <c r="Q63" s="33"/>
      <c r="R63" s="30"/>
      <c r="S63" s="30"/>
      <c r="T63" s="104" t="str">
        <f t="shared" si="7"/>
        <v/>
      </c>
      <c r="U63" s="104" t="str">
        <f t="shared" si="5"/>
        <v/>
      </c>
      <c r="V63" s="104">
        <f t="shared" si="8"/>
        <v>0</v>
      </c>
      <c r="W63" s="104">
        <f t="shared" si="6"/>
        <v>0</v>
      </c>
      <c r="X63" s="105"/>
      <c r="Y63" s="105"/>
      <c r="Z63" s="105"/>
      <c r="AA63" s="105"/>
      <c r="AB63" s="105"/>
    </row>
    <row r="64" spans="1:28" ht="15" x14ac:dyDescent="0.25">
      <c r="A64" s="10">
        <v>57</v>
      </c>
      <c r="B64" s="11"/>
      <c r="C64" s="11"/>
      <c r="D64" s="12"/>
      <c r="E64" s="13"/>
      <c r="F64" s="24"/>
      <c r="G64" s="110" t="str">
        <f t="shared" si="9"/>
        <v/>
      </c>
      <c r="H64" s="30"/>
      <c r="I64" s="30"/>
      <c r="J64" s="30"/>
      <c r="K64" s="30"/>
      <c r="L64" s="31"/>
      <c r="M64" s="33"/>
      <c r="N64" s="33"/>
      <c r="O64" s="33"/>
      <c r="P64" s="33"/>
      <c r="Q64" s="33"/>
      <c r="R64" s="30"/>
      <c r="S64" s="30"/>
      <c r="T64" s="104" t="str">
        <f t="shared" si="7"/>
        <v/>
      </c>
      <c r="U64" s="104" t="str">
        <f t="shared" si="5"/>
        <v/>
      </c>
      <c r="V64" s="104">
        <f t="shared" si="8"/>
        <v>0</v>
      </c>
      <c r="W64" s="104">
        <f t="shared" si="6"/>
        <v>0</v>
      </c>
      <c r="X64" s="105"/>
      <c r="Y64" s="105"/>
      <c r="Z64" s="105"/>
      <c r="AA64" s="105"/>
      <c r="AB64" s="105"/>
    </row>
    <row r="65" spans="1:28" ht="15" x14ac:dyDescent="0.25">
      <c r="A65" s="10">
        <v>58</v>
      </c>
      <c r="B65" s="11"/>
      <c r="C65" s="11"/>
      <c r="D65" s="12"/>
      <c r="E65" s="13"/>
      <c r="F65" s="24"/>
      <c r="G65" s="110" t="str">
        <f t="shared" si="9"/>
        <v/>
      </c>
      <c r="H65" s="30"/>
      <c r="I65" s="30"/>
      <c r="J65" s="30"/>
      <c r="K65" s="30"/>
      <c r="L65" s="31"/>
      <c r="M65" s="33"/>
      <c r="N65" s="33"/>
      <c r="O65" s="33"/>
      <c r="P65" s="33"/>
      <c r="Q65" s="33"/>
      <c r="R65" s="30"/>
      <c r="S65" s="30"/>
      <c r="T65" s="104" t="str">
        <f t="shared" si="7"/>
        <v/>
      </c>
      <c r="U65" s="104" t="str">
        <f t="shared" si="5"/>
        <v/>
      </c>
      <c r="V65" s="104">
        <f t="shared" si="8"/>
        <v>0</v>
      </c>
      <c r="W65" s="104">
        <f t="shared" si="6"/>
        <v>0</v>
      </c>
      <c r="X65" s="105"/>
      <c r="Y65" s="105"/>
      <c r="Z65" s="105"/>
      <c r="AA65" s="105"/>
      <c r="AB65" s="105"/>
    </row>
    <row r="66" spans="1:28" ht="15" x14ac:dyDescent="0.25">
      <c r="A66" s="10">
        <v>59</v>
      </c>
      <c r="B66" s="11"/>
      <c r="C66" s="11"/>
      <c r="D66" s="12"/>
      <c r="E66" s="13"/>
      <c r="F66" s="24"/>
      <c r="G66" s="110" t="str">
        <f t="shared" si="9"/>
        <v/>
      </c>
      <c r="H66" s="30"/>
      <c r="I66" s="30"/>
      <c r="J66" s="30"/>
      <c r="K66" s="30"/>
      <c r="L66" s="31"/>
      <c r="M66" s="33"/>
      <c r="N66" s="33"/>
      <c r="O66" s="33"/>
      <c r="P66" s="33"/>
      <c r="Q66" s="33"/>
      <c r="R66" s="30"/>
      <c r="S66" s="30"/>
      <c r="T66" s="104" t="str">
        <f t="shared" si="7"/>
        <v/>
      </c>
      <c r="U66" s="104" t="str">
        <f t="shared" si="5"/>
        <v/>
      </c>
      <c r="V66" s="104">
        <f t="shared" si="8"/>
        <v>0</v>
      </c>
      <c r="W66" s="104">
        <f t="shared" si="6"/>
        <v>0</v>
      </c>
      <c r="X66" s="105"/>
      <c r="Y66" s="105"/>
      <c r="Z66" s="105"/>
      <c r="AA66" s="105"/>
      <c r="AB66" s="105"/>
    </row>
    <row r="67" spans="1:28" ht="15" x14ac:dyDescent="0.25">
      <c r="A67" s="10">
        <v>60</v>
      </c>
      <c r="B67" s="11"/>
      <c r="C67" s="11"/>
      <c r="D67" s="12"/>
      <c r="E67" s="13"/>
      <c r="F67" s="24"/>
      <c r="G67" s="110" t="str">
        <f t="shared" si="9"/>
        <v/>
      </c>
      <c r="H67" s="30"/>
      <c r="I67" s="30"/>
      <c r="J67" s="30"/>
      <c r="K67" s="30"/>
      <c r="L67" s="31"/>
      <c r="M67" s="33"/>
      <c r="N67" s="33"/>
      <c r="O67" s="33"/>
      <c r="P67" s="33"/>
      <c r="Q67" s="33"/>
      <c r="R67" s="30"/>
      <c r="S67" s="30"/>
      <c r="T67" s="104" t="str">
        <f t="shared" si="7"/>
        <v/>
      </c>
      <c r="U67" s="104" t="str">
        <f t="shared" si="5"/>
        <v/>
      </c>
      <c r="V67" s="104">
        <f t="shared" si="8"/>
        <v>0</v>
      </c>
      <c r="W67" s="104">
        <f t="shared" si="6"/>
        <v>0</v>
      </c>
      <c r="X67" s="105"/>
      <c r="Y67" s="105"/>
      <c r="Z67" s="105"/>
      <c r="AA67" s="105"/>
      <c r="AB67" s="105"/>
    </row>
    <row r="68" spans="1:28" ht="15" x14ac:dyDescent="0.25">
      <c r="A68" s="10">
        <v>61</v>
      </c>
      <c r="B68" s="11"/>
      <c r="C68" s="11"/>
      <c r="D68" s="12"/>
      <c r="E68" s="13"/>
      <c r="F68" s="24"/>
      <c r="G68" s="110" t="str">
        <f t="shared" si="9"/>
        <v/>
      </c>
      <c r="H68" s="30"/>
      <c r="I68" s="30"/>
      <c r="J68" s="30"/>
      <c r="K68" s="30"/>
      <c r="L68" s="31"/>
      <c r="M68" s="33"/>
      <c r="N68" s="33"/>
      <c r="O68" s="33"/>
      <c r="P68" s="33"/>
      <c r="Q68" s="33"/>
      <c r="R68" s="30"/>
      <c r="S68" s="30"/>
      <c r="T68" s="104" t="str">
        <f t="shared" si="7"/>
        <v/>
      </c>
      <c r="U68" s="104" t="str">
        <f t="shared" si="5"/>
        <v/>
      </c>
      <c r="V68" s="104">
        <f t="shared" si="8"/>
        <v>0</v>
      </c>
      <c r="W68" s="104">
        <f t="shared" si="6"/>
        <v>0</v>
      </c>
      <c r="X68" s="105"/>
      <c r="Y68" s="105"/>
      <c r="Z68" s="105"/>
      <c r="AA68" s="105"/>
      <c r="AB68" s="105"/>
    </row>
    <row r="69" spans="1:28" ht="15" x14ac:dyDescent="0.25">
      <c r="A69" s="10">
        <v>62</v>
      </c>
      <c r="B69" s="11"/>
      <c r="C69" s="11"/>
      <c r="D69" s="12"/>
      <c r="E69" s="13"/>
      <c r="F69" s="24"/>
      <c r="G69" s="110" t="str">
        <f t="shared" si="9"/>
        <v/>
      </c>
      <c r="H69" s="30"/>
      <c r="I69" s="30"/>
      <c r="J69" s="30"/>
      <c r="K69" s="30"/>
      <c r="L69" s="31"/>
      <c r="M69" s="33"/>
      <c r="N69" s="33"/>
      <c r="O69" s="33"/>
      <c r="P69" s="33"/>
      <c r="Q69" s="33"/>
      <c r="R69" s="30"/>
      <c r="S69" s="30"/>
      <c r="T69" s="104" t="str">
        <f t="shared" si="7"/>
        <v/>
      </c>
      <c r="U69" s="104" t="str">
        <f t="shared" si="5"/>
        <v/>
      </c>
      <c r="V69" s="104">
        <f t="shared" si="8"/>
        <v>0</v>
      </c>
      <c r="W69" s="104">
        <f t="shared" si="6"/>
        <v>0</v>
      </c>
      <c r="X69" s="105"/>
      <c r="Y69" s="105"/>
      <c r="Z69" s="105"/>
      <c r="AA69" s="105"/>
      <c r="AB69" s="105"/>
    </row>
    <row r="70" spans="1:28" ht="15" x14ac:dyDescent="0.25">
      <c r="A70" s="10">
        <v>63</v>
      </c>
      <c r="B70" s="11"/>
      <c r="C70" s="11"/>
      <c r="D70" s="12"/>
      <c r="E70" s="13"/>
      <c r="F70" s="24"/>
      <c r="G70" s="110" t="str">
        <f t="shared" si="9"/>
        <v/>
      </c>
      <c r="H70" s="30"/>
      <c r="I70" s="30"/>
      <c r="J70" s="30"/>
      <c r="K70" s="30"/>
      <c r="L70" s="31"/>
      <c r="M70" s="33"/>
      <c r="N70" s="33"/>
      <c r="O70" s="33"/>
      <c r="P70" s="33"/>
      <c r="Q70" s="33"/>
      <c r="R70" s="30"/>
      <c r="S70" s="30"/>
      <c r="T70" s="104" t="str">
        <f t="shared" si="7"/>
        <v/>
      </c>
      <c r="U70" s="104" t="str">
        <f t="shared" si="5"/>
        <v/>
      </c>
      <c r="V70" s="104">
        <f t="shared" si="8"/>
        <v>0</v>
      </c>
      <c r="W70" s="104">
        <f t="shared" si="6"/>
        <v>0</v>
      </c>
      <c r="X70" s="105"/>
      <c r="Y70" s="105"/>
      <c r="Z70" s="105"/>
      <c r="AA70" s="105"/>
      <c r="AB70" s="105"/>
    </row>
    <row r="71" spans="1:28" ht="15" x14ac:dyDescent="0.25">
      <c r="A71" s="10">
        <v>64</v>
      </c>
      <c r="B71" s="11"/>
      <c r="C71" s="11"/>
      <c r="D71" s="12"/>
      <c r="E71" s="13"/>
      <c r="F71" s="24"/>
      <c r="G71" s="110" t="str">
        <f t="shared" si="9"/>
        <v/>
      </c>
      <c r="H71" s="30"/>
      <c r="I71" s="30"/>
      <c r="J71" s="30"/>
      <c r="K71" s="30"/>
      <c r="L71" s="31"/>
      <c r="M71" s="33"/>
      <c r="N71" s="33"/>
      <c r="O71" s="33"/>
      <c r="P71" s="33"/>
      <c r="Q71" s="33"/>
      <c r="R71" s="30"/>
      <c r="S71" s="30"/>
      <c r="T71" s="104" t="str">
        <f t="shared" si="7"/>
        <v/>
      </c>
      <c r="U71" s="104" t="str">
        <f t="shared" si="5"/>
        <v/>
      </c>
      <c r="V71" s="104">
        <f t="shared" si="8"/>
        <v>0</v>
      </c>
      <c r="W71" s="104">
        <f t="shared" si="6"/>
        <v>0</v>
      </c>
      <c r="X71" s="105"/>
      <c r="Y71" s="105"/>
      <c r="Z71" s="105"/>
      <c r="AA71" s="105"/>
      <c r="AB71" s="105"/>
    </row>
    <row r="72" spans="1:28" ht="15" x14ac:dyDescent="0.25">
      <c r="A72" s="10">
        <v>65</v>
      </c>
      <c r="B72" s="11"/>
      <c r="C72" s="11"/>
      <c r="D72" s="12"/>
      <c r="E72" s="13"/>
      <c r="F72" s="24"/>
      <c r="G72" s="110" t="str">
        <f t="shared" ref="G72:G103" si="10">IF(E72="","",(VLOOKUP(E72,$X$19:$Y$27,2,FALSE)))</f>
        <v/>
      </c>
      <c r="H72" s="30"/>
      <c r="I72" s="30"/>
      <c r="J72" s="30"/>
      <c r="K72" s="30"/>
      <c r="L72" s="31"/>
      <c r="M72" s="33"/>
      <c r="N72" s="33"/>
      <c r="O72" s="33"/>
      <c r="P72" s="33"/>
      <c r="Q72" s="33"/>
      <c r="R72" s="30"/>
      <c r="S72" s="30"/>
      <c r="T72" s="104" t="str">
        <f t="shared" si="7"/>
        <v/>
      </c>
      <c r="U72" s="104" t="str">
        <f t="shared" si="5"/>
        <v/>
      </c>
      <c r="V72" s="104">
        <f t="shared" si="8"/>
        <v>0</v>
      </c>
      <c r="W72" s="104">
        <f t="shared" si="6"/>
        <v>0</v>
      </c>
      <c r="X72" s="105"/>
      <c r="Y72" s="105"/>
      <c r="Z72" s="105"/>
      <c r="AA72" s="105"/>
      <c r="AB72" s="105"/>
    </row>
    <row r="73" spans="1:28" ht="15" x14ac:dyDescent="0.25">
      <c r="A73" s="10">
        <v>66</v>
      </c>
      <c r="B73" s="11"/>
      <c r="C73" s="11"/>
      <c r="D73" s="12"/>
      <c r="E73" s="13"/>
      <c r="F73" s="24"/>
      <c r="G73" s="110" t="str">
        <f t="shared" si="10"/>
        <v/>
      </c>
      <c r="H73" s="30"/>
      <c r="I73" s="30"/>
      <c r="J73" s="30"/>
      <c r="K73" s="30"/>
      <c r="L73" s="31"/>
      <c r="M73" s="33"/>
      <c r="N73" s="33"/>
      <c r="O73" s="33"/>
      <c r="P73" s="33"/>
      <c r="Q73" s="33"/>
      <c r="R73" s="30"/>
      <c r="S73" s="30"/>
      <c r="T73" s="104" t="str">
        <f t="shared" si="7"/>
        <v/>
      </c>
      <c r="U73" s="104" t="str">
        <f t="shared" ref="U73:U136" si="11">IF(V73&gt;=1,"X","")</f>
        <v/>
      </c>
      <c r="V73" s="104">
        <f t="shared" si="8"/>
        <v>0</v>
      </c>
      <c r="W73" s="104">
        <f t="shared" ref="W73:W136" si="12">IF(E73="QA",V73,0)</f>
        <v>0</v>
      </c>
      <c r="X73" s="105"/>
      <c r="Y73" s="105"/>
      <c r="Z73" s="105"/>
      <c r="AA73" s="105"/>
      <c r="AB73" s="105"/>
    </row>
    <row r="74" spans="1:28" ht="15" x14ac:dyDescent="0.25">
      <c r="A74" s="10">
        <v>67</v>
      </c>
      <c r="B74" s="11"/>
      <c r="C74" s="11"/>
      <c r="D74" s="12"/>
      <c r="E74" s="13"/>
      <c r="F74" s="24"/>
      <c r="G74" s="110" t="str">
        <f t="shared" si="10"/>
        <v/>
      </c>
      <c r="H74" s="30"/>
      <c r="I74" s="30"/>
      <c r="J74" s="30"/>
      <c r="K74" s="30"/>
      <c r="L74" s="31"/>
      <c r="M74" s="33"/>
      <c r="N74" s="33"/>
      <c r="O74" s="33"/>
      <c r="P74" s="33"/>
      <c r="Q74" s="33"/>
      <c r="R74" s="30"/>
      <c r="S74" s="30"/>
      <c r="T74" s="104" t="str">
        <f t="shared" ref="T74:T137" si="13">IF((SUM(H74:S74))&gt;0,SUM(H74:S74),"")</f>
        <v/>
      </c>
      <c r="U74" s="104" t="str">
        <f t="shared" si="11"/>
        <v/>
      </c>
      <c r="V74" s="104">
        <f t="shared" ref="V74:V137" si="14">IF(SUM(H74:S74)&gt;=500,1,0)</f>
        <v>0</v>
      </c>
      <c r="W74" s="104">
        <f t="shared" si="12"/>
        <v>0</v>
      </c>
      <c r="X74" s="105"/>
      <c r="Y74" s="105"/>
      <c r="Z74" s="105"/>
      <c r="AA74" s="105"/>
      <c r="AB74" s="105"/>
    </row>
    <row r="75" spans="1:28" ht="15" x14ac:dyDescent="0.25">
      <c r="A75" s="10">
        <v>68</v>
      </c>
      <c r="B75" s="11"/>
      <c r="C75" s="11"/>
      <c r="D75" s="12"/>
      <c r="E75" s="13"/>
      <c r="F75" s="24"/>
      <c r="G75" s="110" t="str">
        <f t="shared" si="10"/>
        <v/>
      </c>
      <c r="H75" s="30"/>
      <c r="I75" s="30"/>
      <c r="J75" s="30"/>
      <c r="K75" s="30"/>
      <c r="L75" s="31"/>
      <c r="M75" s="33"/>
      <c r="N75" s="33"/>
      <c r="O75" s="33"/>
      <c r="P75" s="33"/>
      <c r="Q75" s="33"/>
      <c r="R75" s="30"/>
      <c r="S75" s="30"/>
      <c r="T75" s="104" t="str">
        <f t="shared" si="13"/>
        <v/>
      </c>
      <c r="U75" s="104" t="str">
        <f t="shared" si="11"/>
        <v/>
      </c>
      <c r="V75" s="104">
        <f t="shared" si="14"/>
        <v>0</v>
      </c>
      <c r="W75" s="104">
        <f t="shared" si="12"/>
        <v>0</v>
      </c>
      <c r="X75" s="105"/>
      <c r="Y75" s="105"/>
      <c r="Z75" s="105"/>
      <c r="AA75" s="105"/>
      <c r="AB75" s="105"/>
    </row>
    <row r="76" spans="1:28" ht="15" x14ac:dyDescent="0.25">
      <c r="A76" s="10">
        <v>69</v>
      </c>
      <c r="B76" s="11"/>
      <c r="C76" s="11"/>
      <c r="D76" s="12"/>
      <c r="E76" s="13"/>
      <c r="F76" s="24"/>
      <c r="G76" s="110" t="str">
        <f t="shared" si="10"/>
        <v/>
      </c>
      <c r="H76" s="30"/>
      <c r="I76" s="30"/>
      <c r="J76" s="30"/>
      <c r="K76" s="30"/>
      <c r="L76" s="31"/>
      <c r="M76" s="33"/>
      <c r="N76" s="33"/>
      <c r="O76" s="33"/>
      <c r="P76" s="33"/>
      <c r="Q76" s="33"/>
      <c r="R76" s="30"/>
      <c r="S76" s="30"/>
      <c r="T76" s="104" t="str">
        <f t="shared" si="13"/>
        <v/>
      </c>
      <c r="U76" s="104" t="str">
        <f t="shared" si="11"/>
        <v/>
      </c>
      <c r="V76" s="104">
        <f t="shared" si="14"/>
        <v>0</v>
      </c>
      <c r="W76" s="104">
        <f t="shared" si="12"/>
        <v>0</v>
      </c>
      <c r="X76" s="105"/>
      <c r="Y76" s="105"/>
      <c r="Z76" s="105"/>
      <c r="AA76" s="105"/>
      <c r="AB76" s="105"/>
    </row>
    <row r="77" spans="1:28" ht="15" x14ac:dyDescent="0.25">
      <c r="A77" s="10">
        <v>70</v>
      </c>
      <c r="B77" s="14"/>
      <c r="C77" s="14"/>
      <c r="D77" s="14"/>
      <c r="E77" s="13"/>
      <c r="F77" s="24"/>
      <c r="G77" s="110" t="str">
        <f t="shared" si="10"/>
        <v/>
      </c>
      <c r="H77" s="33"/>
      <c r="I77" s="29"/>
      <c r="J77" s="29"/>
      <c r="K77" s="30"/>
      <c r="L77" s="31"/>
      <c r="M77" s="33"/>
      <c r="N77" s="30"/>
      <c r="O77" s="30"/>
      <c r="P77" s="30"/>
      <c r="Q77" s="30"/>
      <c r="R77" s="30"/>
      <c r="S77" s="30"/>
      <c r="T77" s="104" t="str">
        <f t="shared" si="13"/>
        <v/>
      </c>
      <c r="U77" s="104" t="str">
        <f t="shared" si="11"/>
        <v/>
      </c>
      <c r="V77" s="104">
        <f t="shared" si="14"/>
        <v>0</v>
      </c>
      <c r="W77" s="104">
        <f t="shared" si="12"/>
        <v>0</v>
      </c>
      <c r="X77" s="105"/>
      <c r="Y77" s="105"/>
      <c r="Z77" s="105"/>
      <c r="AA77" s="105"/>
      <c r="AB77" s="105"/>
    </row>
    <row r="78" spans="1:28" ht="15" x14ac:dyDescent="0.25">
      <c r="A78" s="10">
        <v>71</v>
      </c>
      <c r="B78" s="14"/>
      <c r="C78" s="14"/>
      <c r="D78" s="14"/>
      <c r="E78" s="13"/>
      <c r="F78" s="24"/>
      <c r="G78" s="110" t="str">
        <f t="shared" si="10"/>
        <v/>
      </c>
      <c r="H78" s="33"/>
      <c r="I78" s="29"/>
      <c r="J78" s="29"/>
      <c r="K78" s="30"/>
      <c r="L78" s="31"/>
      <c r="M78" s="33"/>
      <c r="N78" s="30"/>
      <c r="O78" s="30"/>
      <c r="P78" s="30"/>
      <c r="Q78" s="30"/>
      <c r="R78" s="30"/>
      <c r="S78" s="30"/>
      <c r="T78" s="104" t="str">
        <f t="shared" si="13"/>
        <v/>
      </c>
      <c r="U78" s="104" t="str">
        <f t="shared" si="11"/>
        <v/>
      </c>
      <c r="V78" s="104">
        <f t="shared" si="14"/>
        <v>0</v>
      </c>
      <c r="W78" s="104">
        <f t="shared" si="12"/>
        <v>0</v>
      </c>
      <c r="X78" s="105"/>
      <c r="Y78" s="105"/>
      <c r="Z78" s="105"/>
      <c r="AA78" s="105"/>
      <c r="AB78" s="105"/>
    </row>
    <row r="79" spans="1:28" ht="15" x14ac:dyDescent="0.25">
      <c r="A79" s="10">
        <v>72</v>
      </c>
      <c r="B79" s="14"/>
      <c r="C79" s="14"/>
      <c r="D79" s="14"/>
      <c r="E79" s="13"/>
      <c r="F79" s="24"/>
      <c r="G79" s="110" t="str">
        <f t="shared" si="10"/>
        <v/>
      </c>
      <c r="H79" s="33"/>
      <c r="I79" s="29"/>
      <c r="J79" s="29"/>
      <c r="K79" s="30"/>
      <c r="L79" s="31"/>
      <c r="M79" s="33"/>
      <c r="N79" s="30"/>
      <c r="O79" s="30"/>
      <c r="P79" s="30"/>
      <c r="Q79" s="30"/>
      <c r="R79" s="30"/>
      <c r="S79" s="30"/>
      <c r="T79" s="104" t="str">
        <f t="shared" si="13"/>
        <v/>
      </c>
      <c r="U79" s="104" t="str">
        <f t="shared" si="11"/>
        <v/>
      </c>
      <c r="V79" s="104">
        <f t="shared" si="14"/>
        <v>0</v>
      </c>
      <c r="W79" s="104">
        <f t="shared" si="12"/>
        <v>0</v>
      </c>
      <c r="X79" s="105"/>
      <c r="Y79" s="105"/>
      <c r="Z79" s="105"/>
      <c r="AA79" s="105"/>
      <c r="AB79" s="105"/>
    </row>
    <row r="80" spans="1:28" ht="15" x14ac:dyDescent="0.25">
      <c r="A80" s="10">
        <v>73</v>
      </c>
      <c r="B80" s="14"/>
      <c r="C80" s="14"/>
      <c r="D80" s="14"/>
      <c r="E80" s="13"/>
      <c r="F80" s="24"/>
      <c r="G80" s="110" t="str">
        <f t="shared" si="10"/>
        <v/>
      </c>
      <c r="H80" s="33"/>
      <c r="I80" s="29"/>
      <c r="J80" s="29"/>
      <c r="K80" s="30"/>
      <c r="L80" s="31"/>
      <c r="M80" s="33"/>
      <c r="N80" s="30"/>
      <c r="O80" s="30"/>
      <c r="P80" s="30"/>
      <c r="Q80" s="30"/>
      <c r="R80" s="30"/>
      <c r="S80" s="30"/>
      <c r="T80" s="104" t="str">
        <f t="shared" si="13"/>
        <v/>
      </c>
      <c r="U80" s="104" t="str">
        <f t="shared" si="11"/>
        <v/>
      </c>
      <c r="V80" s="104">
        <f t="shared" si="14"/>
        <v>0</v>
      </c>
      <c r="W80" s="104">
        <f t="shared" si="12"/>
        <v>0</v>
      </c>
      <c r="X80" s="105"/>
      <c r="Y80" s="105"/>
      <c r="Z80" s="105"/>
      <c r="AA80" s="105"/>
      <c r="AB80" s="105"/>
    </row>
    <row r="81" spans="1:28" ht="15" x14ac:dyDescent="0.25">
      <c r="A81" s="10">
        <v>74</v>
      </c>
      <c r="B81" s="14"/>
      <c r="C81" s="14"/>
      <c r="D81" s="14"/>
      <c r="E81" s="13"/>
      <c r="F81" s="24"/>
      <c r="G81" s="110" t="str">
        <f t="shared" si="10"/>
        <v/>
      </c>
      <c r="H81" s="33"/>
      <c r="I81" s="29"/>
      <c r="J81" s="29"/>
      <c r="K81" s="30"/>
      <c r="L81" s="31"/>
      <c r="M81" s="33"/>
      <c r="N81" s="30"/>
      <c r="O81" s="30"/>
      <c r="P81" s="30"/>
      <c r="Q81" s="30"/>
      <c r="R81" s="30"/>
      <c r="S81" s="30"/>
      <c r="T81" s="104" t="str">
        <f t="shared" si="13"/>
        <v/>
      </c>
      <c r="U81" s="104" t="str">
        <f t="shared" si="11"/>
        <v/>
      </c>
      <c r="V81" s="104">
        <f t="shared" si="14"/>
        <v>0</v>
      </c>
      <c r="W81" s="104">
        <f t="shared" si="12"/>
        <v>0</v>
      </c>
      <c r="X81" s="105"/>
      <c r="Y81" s="105"/>
      <c r="Z81" s="105"/>
      <c r="AA81" s="105"/>
      <c r="AB81" s="105"/>
    </row>
    <row r="82" spans="1:28" ht="15" x14ac:dyDescent="0.25">
      <c r="A82" s="10">
        <v>75</v>
      </c>
      <c r="B82" s="14"/>
      <c r="C82" s="14"/>
      <c r="D82" s="14"/>
      <c r="E82" s="13"/>
      <c r="F82" s="24"/>
      <c r="G82" s="110" t="str">
        <f t="shared" si="10"/>
        <v/>
      </c>
      <c r="H82" s="33"/>
      <c r="I82" s="29"/>
      <c r="J82" s="29"/>
      <c r="K82" s="30"/>
      <c r="L82" s="31"/>
      <c r="M82" s="33"/>
      <c r="N82" s="30"/>
      <c r="O82" s="30"/>
      <c r="P82" s="30"/>
      <c r="Q82" s="30"/>
      <c r="R82" s="30"/>
      <c r="S82" s="30"/>
      <c r="T82" s="104" t="str">
        <f t="shared" si="13"/>
        <v/>
      </c>
      <c r="U82" s="104" t="str">
        <f t="shared" si="11"/>
        <v/>
      </c>
      <c r="V82" s="104">
        <f t="shared" si="14"/>
        <v>0</v>
      </c>
      <c r="W82" s="104">
        <f t="shared" si="12"/>
        <v>0</v>
      </c>
      <c r="X82" s="105"/>
      <c r="Y82" s="105"/>
      <c r="Z82" s="105"/>
      <c r="AA82" s="105"/>
      <c r="AB82" s="105"/>
    </row>
    <row r="83" spans="1:28" ht="15" x14ac:dyDescent="0.25">
      <c r="A83" s="10">
        <v>76</v>
      </c>
      <c r="B83" s="14"/>
      <c r="C83" s="14"/>
      <c r="D83" s="14"/>
      <c r="E83" s="13"/>
      <c r="F83" s="24"/>
      <c r="G83" s="110" t="str">
        <f t="shared" si="10"/>
        <v/>
      </c>
      <c r="H83" s="33"/>
      <c r="I83" s="29"/>
      <c r="J83" s="29"/>
      <c r="K83" s="30"/>
      <c r="L83" s="31"/>
      <c r="M83" s="33"/>
      <c r="N83" s="30"/>
      <c r="O83" s="30"/>
      <c r="P83" s="30"/>
      <c r="Q83" s="30"/>
      <c r="R83" s="30"/>
      <c r="S83" s="30"/>
      <c r="T83" s="104" t="str">
        <f t="shared" si="13"/>
        <v/>
      </c>
      <c r="U83" s="104" t="str">
        <f t="shared" si="11"/>
        <v/>
      </c>
      <c r="V83" s="104">
        <f t="shared" si="14"/>
        <v>0</v>
      </c>
      <c r="W83" s="104">
        <f t="shared" si="12"/>
        <v>0</v>
      </c>
      <c r="X83" s="105"/>
      <c r="Y83" s="105"/>
      <c r="Z83" s="105"/>
      <c r="AA83" s="105"/>
      <c r="AB83" s="105"/>
    </row>
    <row r="84" spans="1:28" ht="15" x14ac:dyDescent="0.25">
      <c r="A84" s="10">
        <v>77</v>
      </c>
      <c r="B84" s="14"/>
      <c r="C84" s="14"/>
      <c r="D84" s="14"/>
      <c r="E84" s="13"/>
      <c r="F84" s="24"/>
      <c r="G84" s="110" t="str">
        <f t="shared" si="10"/>
        <v/>
      </c>
      <c r="H84" s="33"/>
      <c r="I84" s="29"/>
      <c r="J84" s="29"/>
      <c r="K84" s="30"/>
      <c r="L84" s="31"/>
      <c r="M84" s="33"/>
      <c r="N84" s="30"/>
      <c r="O84" s="30"/>
      <c r="P84" s="30"/>
      <c r="Q84" s="30"/>
      <c r="R84" s="30"/>
      <c r="S84" s="30"/>
      <c r="T84" s="104" t="str">
        <f t="shared" si="13"/>
        <v/>
      </c>
      <c r="U84" s="104" t="str">
        <f t="shared" si="11"/>
        <v/>
      </c>
      <c r="V84" s="104">
        <f t="shared" si="14"/>
        <v>0</v>
      </c>
      <c r="W84" s="104">
        <f t="shared" si="12"/>
        <v>0</v>
      </c>
      <c r="X84" s="105"/>
      <c r="Y84" s="105"/>
      <c r="Z84" s="105"/>
      <c r="AA84" s="105"/>
      <c r="AB84" s="105"/>
    </row>
    <row r="85" spans="1:28" ht="15" x14ac:dyDescent="0.25">
      <c r="A85" s="10">
        <v>78</v>
      </c>
      <c r="B85" s="14"/>
      <c r="C85" s="14"/>
      <c r="D85" s="14"/>
      <c r="E85" s="13"/>
      <c r="F85" s="24"/>
      <c r="G85" s="110" t="str">
        <f t="shared" si="10"/>
        <v/>
      </c>
      <c r="H85" s="33"/>
      <c r="I85" s="29"/>
      <c r="J85" s="29"/>
      <c r="K85" s="30"/>
      <c r="L85" s="31"/>
      <c r="M85" s="33"/>
      <c r="N85" s="30"/>
      <c r="O85" s="30"/>
      <c r="P85" s="30"/>
      <c r="Q85" s="30"/>
      <c r="R85" s="30"/>
      <c r="S85" s="30"/>
      <c r="T85" s="104" t="str">
        <f t="shared" si="13"/>
        <v/>
      </c>
      <c r="U85" s="104" t="str">
        <f t="shared" si="11"/>
        <v/>
      </c>
      <c r="V85" s="104">
        <f t="shared" si="14"/>
        <v>0</v>
      </c>
      <c r="W85" s="104">
        <f t="shared" si="12"/>
        <v>0</v>
      </c>
      <c r="X85" s="105"/>
      <c r="Y85" s="105"/>
      <c r="Z85" s="105"/>
      <c r="AA85" s="105"/>
      <c r="AB85" s="105"/>
    </row>
    <row r="86" spans="1:28" ht="15" x14ac:dyDescent="0.25">
      <c r="A86" s="10">
        <v>79</v>
      </c>
      <c r="B86" s="14"/>
      <c r="C86" s="14"/>
      <c r="D86" s="14"/>
      <c r="E86" s="13"/>
      <c r="F86" s="24"/>
      <c r="G86" s="110" t="str">
        <f t="shared" si="10"/>
        <v/>
      </c>
      <c r="H86" s="33"/>
      <c r="I86" s="29"/>
      <c r="J86" s="29"/>
      <c r="K86" s="30"/>
      <c r="L86" s="31"/>
      <c r="M86" s="33"/>
      <c r="N86" s="30"/>
      <c r="O86" s="30"/>
      <c r="P86" s="30"/>
      <c r="Q86" s="30"/>
      <c r="R86" s="30"/>
      <c r="S86" s="30"/>
      <c r="T86" s="104" t="str">
        <f t="shared" si="13"/>
        <v/>
      </c>
      <c r="U86" s="104" t="str">
        <f t="shared" si="11"/>
        <v/>
      </c>
      <c r="V86" s="104">
        <f t="shared" si="14"/>
        <v>0</v>
      </c>
      <c r="W86" s="104">
        <f t="shared" si="12"/>
        <v>0</v>
      </c>
      <c r="X86" s="105"/>
      <c r="Y86" s="105"/>
      <c r="Z86" s="105"/>
      <c r="AA86" s="105"/>
      <c r="AB86" s="105"/>
    </row>
    <row r="87" spans="1:28" ht="15" x14ac:dyDescent="0.25">
      <c r="A87" s="10">
        <v>80</v>
      </c>
      <c r="B87" s="14"/>
      <c r="C87" s="14"/>
      <c r="D87" s="14"/>
      <c r="E87" s="13"/>
      <c r="F87" s="24"/>
      <c r="G87" s="110" t="str">
        <f t="shared" si="10"/>
        <v/>
      </c>
      <c r="H87" s="33"/>
      <c r="I87" s="29"/>
      <c r="J87" s="29"/>
      <c r="K87" s="30"/>
      <c r="L87" s="31"/>
      <c r="M87" s="33"/>
      <c r="N87" s="30"/>
      <c r="O87" s="30"/>
      <c r="P87" s="30"/>
      <c r="Q87" s="30"/>
      <c r="R87" s="30"/>
      <c r="S87" s="30"/>
      <c r="T87" s="104" t="str">
        <f t="shared" si="13"/>
        <v/>
      </c>
      <c r="U87" s="104" t="str">
        <f t="shared" si="11"/>
        <v/>
      </c>
      <c r="V87" s="104">
        <f t="shared" si="14"/>
        <v>0</v>
      </c>
      <c r="W87" s="104">
        <f t="shared" si="12"/>
        <v>0</v>
      </c>
      <c r="X87" s="105"/>
      <c r="Y87" s="105"/>
      <c r="Z87" s="105"/>
      <c r="AA87" s="105"/>
      <c r="AB87" s="105"/>
    </row>
    <row r="88" spans="1:28" ht="15" x14ac:dyDescent="0.25">
      <c r="A88" s="10">
        <v>81</v>
      </c>
      <c r="B88" s="15"/>
      <c r="C88" s="15"/>
      <c r="D88" s="15"/>
      <c r="E88" s="16"/>
      <c r="F88" s="25"/>
      <c r="G88" s="110" t="str">
        <f t="shared" si="10"/>
        <v/>
      </c>
      <c r="H88" s="33"/>
      <c r="I88" s="29"/>
      <c r="J88" s="29"/>
      <c r="K88" s="30"/>
      <c r="L88" s="31"/>
      <c r="M88" s="33"/>
      <c r="N88" s="30"/>
      <c r="O88" s="30"/>
      <c r="P88" s="30"/>
      <c r="Q88" s="30"/>
      <c r="R88" s="30"/>
      <c r="S88" s="30"/>
      <c r="T88" s="104" t="str">
        <f t="shared" si="13"/>
        <v/>
      </c>
      <c r="U88" s="104" t="str">
        <f t="shared" si="11"/>
        <v/>
      </c>
      <c r="V88" s="104">
        <f t="shared" si="14"/>
        <v>0</v>
      </c>
      <c r="W88" s="104">
        <f t="shared" si="12"/>
        <v>0</v>
      </c>
      <c r="X88" s="105"/>
      <c r="Y88" s="105"/>
      <c r="Z88" s="105"/>
      <c r="AA88" s="105"/>
      <c r="AB88" s="105"/>
    </row>
    <row r="89" spans="1:28" ht="15" x14ac:dyDescent="0.25">
      <c r="A89" s="10">
        <v>82</v>
      </c>
      <c r="B89" s="15"/>
      <c r="C89" s="15"/>
      <c r="D89" s="15"/>
      <c r="E89" s="16"/>
      <c r="F89" s="25"/>
      <c r="G89" s="110" t="str">
        <f t="shared" si="10"/>
        <v/>
      </c>
      <c r="H89" s="33"/>
      <c r="I89" s="29"/>
      <c r="J89" s="29"/>
      <c r="K89" s="30"/>
      <c r="L89" s="31"/>
      <c r="M89" s="33"/>
      <c r="N89" s="30"/>
      <c r="O89" s="30"/>
      <c r="P89" s="30"/>
      <c r="Q89" s="30"/>
      <c r="R89" s="30"/>
      <c r="S89" s="30"/>
      <c r="T89" s="104" t="str">
        <f t="shared" si="13"/>
        <v/>
      </c>
      <c r="U89" s="104" t="str">
        <f t="shared" si="11"/>
        <v/>
      </c>
      <c r="V89" s="104">
        <f t="shared" si="14"/>
        <v>0</v>
      </c>
      <c r="W89" s="104">
        <f t="shared" si="12"/>
        <v>0</v>
      </c>
      <c r="X89" s="105"/>
      <c r="Y89" s="105"/>
      <c r="Z89" s="105"/>
      <c r="AA89" s="105"/>
      <c r="AB89" s="105"/>
    </row>
    <row r="90" spans="1:28" ht="15" x14ac:dyDescent="0.25">
      <c r="A90" s="10">
        <v>83</v>
      </c>
      <c r="B90" s="15"/>
      <c r="C90" s="15"/>
      <c r="D90" s="15"/>
      <c r="E90" s="16"/>
      <c r="F90" s="25"/>
      <c r="G90" s="110" t="str">
        <f t="shared" si="10"/>
        <v/>
      </c>
      <c r="H90" s="33"/>
      <c r="I90" s="29"/>
      <c r="J90" s="29"/>
      <c r="K90" s="30"/>
      <c r="L90" s="31"/>
      <c r="M90" s="33"/>
      <c r="N90" s="30"/>
      <c r="O90" s="30"/>
      <c r="P90" s="30"/>
      <c r="Q90" s="30"/>
      <c r="R90" s="30"/>
      <c r="S90" s="30"/>
      <c r="T90" s="104" t="str">
        <f t="shared" si="13"/>
        <v/>
      </c>
      <c r="U90" s="104" t="str">
        <f t="shared" si="11"/>
        <v/>
      </c>
      <c r="V90" s="104">
        <f t="shared" si="14"/>
        <v>0</v>
      </c>
      <c r="W90" s="104">
        <f t="shared" si="12"/>
        <v>0</v>
      </c>
      <c r="X90" s="105"/>
      <c r="Y90" s="105"/>
      <c r="Z90" s="105"/>
      <c r="AA90" s="105"/>
      <c r="AB90" s="105"/>
    </row>
    <row r="91" spans="1:28" ht="15" x14ac:dyDescent="0.25">
      <c r="A91" s="10">
        <v>84</v>
      </c>
      <c r="B91" s="15"/>
      <c r="C91" s="15"/>
      <c r="D91" s="15"/>
      <c r="E91" s="16"/>
      <c r="F91" s="25"/>
      <c r="G91" s="110" t="str">
        <f t="shared" si="10"/>
        <v/>
      </c>
      <c r="H91" s="33"/>
      <c r="I91" s="29"/>
      <c r="J91" s="29"/>
      <c r="K91" s="30"/>
      <c r="L91" s="31"/>
      <c r="M91" s="33"/>
      <c r="N91" s="30"/>
      <c r="O91" s="30"/>
      <c r="P91" s="30"/>
      <c r="Q91" s="30"/>
      <c r="R91" s="30"/>
      <c r="S91" s="30"/>
      <c r="T91" s="104" t="str">
        <f t="shared" si="13"/>
        <v/>
      </c>
      <c r="U91" s="104" t="str">
        <f t="shared" si="11"/>
        <v/>
      </c>
      <c r="V91" s="104">
        <f t="shared" si="14"/>
        <v>0</v>
      </c>
      <c r="W91" s="104">
        <f t="shared" si="12"/>
        <v>0</v>
      </c>
      <c r="X91" s="105"/>
      <c r="Y91" s="105"/>
      <c r="Z91" s="105"/>
      <c r="AA91" s="105"/>
      <c r="AB91" s="105"/>
    </row>
    <row r="92" spans="1:28" ht="15" x14ac:dyDescent="0.25">
      <c r="A92" s="10">
        <v>85</v>
      </c>
      <c r="B92" s="15"/>
      <c r="C92" s="15"/>
      <c r="D92" s="15"/>
      <c r="E92" s="16"/>
      <c r="F92" s="25"/>
      <c r="G92" s="110" t="str">
        <f t="shared" si="10"/>
        <v/>
      </c>
      <c r="H92" s="33"/>
      <c r="I92" s="29"/>
      <c r="J92" s="29"/>
      <c r="K92" s="30"/>
      <c r="L92" s="31"/>
      <c r="M92" s="33"/>
      <c r="N92" s="30"/>
      <c r="O92" s="30"/>
      <c r="P92" s="30"/>
      <c r="Q92" s="30"/>
      <c r="R92" s="30"/>
      <c r="S92" s="30"/>
      <c r="T92" s="104" t="str">
        <f t="shared" si="13"/>
        <v/>
      </c>
      <c r="U92" s="104" t="str">
        <f t="shared" si="11"/>
        <v/>
      </c>
      <c r="V92" s="104">
        <f t="shared" si="14"/>
        <v>0</v>
      </c>
      <c r="W92" s="104">
        <f t="shared" si="12"/>
        <v>0</v>
      </c>
      <c r="X92" s="105"/>
      <c r="Y92" s="105"/>
      <c r="Z92" s="105"/>
      <c r="AA92" s="105"/>
      <c r="AB92" s="105"/>
    </row>
    <row r="93" spans="1:28" ht="15" x14ac:dyDescent="0.25">
      <c r="A93" s="10">
        <v>86</v>
      </c>
      <c r="B93" s="15"/>
      <c r="C93" s="15"/>
      <c r="D93" s="15"/>
      <c r="E93" s="16"/>
      <c r="F93" s="25"/>
      <c r="G93" s="110" t="str">
        <f t="shared" si="10"/>
        <v/>
      </c>
      <c r="H93" s="33"/>
      <c r="I93" s="29"/>
      <c r="J93" s="29"/>
      <c r="K93" s="30"/>
      <c r="L93" s="31"/>
      <c r="M93" s="33"/>
      <c r="N93" s="30"/>
      <c r="O93" s="30"/>
      <c r="P93" s="30"/>
      <c r="Q93" s="30"/>
      <c r="R93" s="30"/>
      <c r="S93" s="30"/>
      <c r="T93" s="104" t="str">
        <f t="shared" si="13"/>
        <v/>
      </c>
      <c r="U93" s="104" t="str">
        <f t="shared" si="11"/>
        <v/>
      </c>
      <c r="V93" s="104">
        <f t="shared" si="14"/>
        <v>0</v>
      </c>
      <c r="W93" s="104">
        <f t="shared" si="12"/>
        <v>0</v>
      </c>
      <c r="X93" s="105"/>
      <c r="Y93" s="105"/>
      <c r="Z93" s="105"/>
      <c r="AA93" s="105"/>
      <c r="AB93" s="105"/>
    </row>
    <row r="94" spans="1:28" ht="15" x14ac:dyDescent="0.25">
      <c r="A94" s="10">
        <v>87</v>
      </c>
      <c r="B94" s="15"/>
      <c r="C94" s="15"/>
      <c r="D94" s="15"/>
      <c r="E94" s="16"/>
      <c r="F94" s="25"/>
      <c r="G94" s="110" t="str">
        <f t="shared" si="10"/>
        <v/>
      </c>
      <c r="H94" s="33"/>
      <c r="I94" s="29"/>
      <c r="J94" s="29"/>
      <c r="K94" s="30"/>
      <c r="L94" s="31"/>
      <c r="M94" s="33"/>
      <c r="N94" s="30"/>
      <c r="O94" s="30"/>
      <c r="P94" s="30"/>
      <c r="Q94" s="30"/>
      <c r="R94" s="30"/>
      <c r="S94" s="30"/>
      <c r="T94" s="104" t="str">
        <f t="shared" si="13"/>
        <v/>
      </c>
      <c r="U94" s="104" t="str">
        <f t="shared" si="11"/>
        <v/>
      </c>
      <c r="V94" s="104">
        <f t="shared" si="14"/>
        <v>0</v>
      </c>
      <c r="W94" s="104">
        <f t="shared" si="12"/>
        <v>0</v>
      </c>
      <c r="X94" s="105"/>
      <c r="Y94" s="105"/>
      <c r="Z94" s="105"/>
      <c r="AA94" s="105"/>
      <c r="AB94" s="105"/>
    </row>
    <row r="95" spans="1:28" ht="15" x14ac:dyDescent="0.25">
      <c r="A95" s="10">
        <v>88</v>
      </c>
      <c r="B95" s="15"/>
      <c r="C95" s="15"/>
      <c r="D95" s="15"/>
      <c r="E95" s="16"/>
      <c r="F95" s="25"/>
      <c r="G95" s="110" t="str">
        <f t="shared" si="10"/>
        <v/>
      </c>
      <c r="H95" s="33"/>
      <c r="I95" s="29"/>
      <c r="J95" s="29"/>
      <c r="K95" s="30"/>
      <c r="L95" s="31"/>
      <c r="M95" s="33"/>
      <c r="N95" s="30"/>
      <c r="O95" s="30"/>
      <c r="P95" s="30"/>
      <c r="Q95" s="30"/>
      <c r="R95" s="30"/>
      <c r="S95" s="30"/>
      <c r="T95" s="104" t="str">
        <f t="shared" si="13"/>
        <v/>
      </c>
      <c r="U95" s="104" t="str">
        <f t="shared" si="11"/>
        <v/>
      </c>
      <c r="V95" s="104">
        <f t="shared" si="14"/>
        <v>0</v>
      </c>
      <c r="W95" s="104">
        <f t="shared" si="12"/>
        <v>0</v>
      </c>
      <c r="X95" s="105"/>
      <c r="Y95" s="105"/>
      <c r="Z95" s="105"/>
      <c r="AA95" s="105"/>
      <c r="AB95" s="105"/>
    </row>
    <row r="96" spans="1:28" ht="15" x14ac:dyDescent="0.25">
      <c r="A96" s="10">
        <v>89</v>
      </c>
      <c r="B96" s="15"/>
      <c r="C96" s="15"/>
      <c r="D96" s="15"/>
      <c r="E96" s="16"/>
      <c r="F96" s="25"/>
      <c r="G96" s="110" t="str">
        <f t="shared" si="10"/>
        <v/>
      </c>
      <c r="H96" s="33"/>
      <c r="I96" s="29"/>
      <c r="J96" s="29"/>
      <c r="K96" s="30"/>
      <c r="L96" s="31"/>
      <c r="M96" s="33"/>
      <c r="N96" s="30"/>
      <c r="O96" s="30"/>
      <c r="P96" s="30"/>
      <c r="Q96" s="30"/>
      <c r="R96" s="30"/>
      <c r="S96" s="30"/>
      <c r="T96" s="104" t="str">
        <f t="shared" si="13"/>
        <v/>
      </c>
      <c r="U96" s="104" t="str">
        <f t="shared" si="11"/>
        <v/>
      </c>
      <c r="V96" s="104">
        <f t="shared" si="14"/>
        <v>0</v>
      </c>
      <c r="W96" s="104">
        <f t="shared" si="12"/>
        <v>0</v>
      </c>
      <c r="X96" s="105"/>
      <c r="Y96" s="105"/>
      <c r="Z96" s="105"/>
      <c r="AA96" s="105"/>
      <c r="AB96" s="105"/>
    </row>
    <row r="97" spans="1:28" ht="15" x14ac:dyDescent="0.25">
      <c r="A97" s="10">
        <v>90</v>
      </c>
      <c r="B97" s="15"/>
      <c r="C97" s="15"/>
      <c r="D97" s="15"/>
      <c r="E97" s="16"/>
      <c r="F97" s="25"/>
      <c r="G97" s="110" t="str">
        <f t="shared" si="10"/>
        <v/>
      </c>
      <c r="H97" s="33"/>
      <c r="I97" s="29"/>
      <c r="J97" s="29"/>
      <c r="K97" s="30"/>
      <c r="L97" s="31"/>
      <c r="M97" s="33"/>
      <c r="N97" s="30"/>
      <c r="O97" s="30"/>
      <c r="P97" s="30"/>
      <c r="Q97" s="30"/>
      <c r="R97" s="30"/>
      <c r="S97" s="30"/>
      <c r="T97" s="104" t="str">
        <f t="shared" si="13"/>
        <v/>
      </c>
      <c r="U97" s="104" t="str">
        <f t="shared" si="11"/>
        <v/>
      </c>
      <c r="V97" s="104">
        <f t="shared" si="14"/>
        <v>0</v>
      </c>
      <c r="W97" s="104">
        <f t="shared" si="12"/>
        <v>0</v>
      </c>
      <c r="X97" s="105"/>
      <c r="Y97" s="105"/>
      <c r="Z97" s="105"/>
      <c r="AA97" s="105"/>
      <c r="AB97" s="105"/>
    </row>
    <row r="98" spans="1:28" ht="15" x14ac:dyDescent="0.25">
      <c r="A98" s="10">
        <v>91</v>
      </c>
      <c r="B98" s="15"/>
      <c r="C98" s="15"/>
      <c r="D98" s="15"/>
      <c r="E98" s="16"/>
      <c r="F98" s="25"/>
      <c r="G98" s="110" t="str">
        <f t="shared" si="10"/>
        <v/>
      </c>
      <c r="H98" s="33"/>
      <c r="I98" s="30"/>
      <c r="J98" s="30"/>
      <c r="K98" s="30"/>
      <c r="L98" s="31"/>
      <c r="M98" s="33"/>
      <c r="N98" s="30"/>
      <c r="O98" s="30"/>
      <c r="P98" s="30"/>
      <c r="Q98" s="30"/>
      <c r="R98" s="30"/>
      <c r="S98" s="30"/>
      <c r="T98" s="104" t="str">
        <f t="shared" si="13"/>
        <v/>
      </c>
      <c r="U98" s="104" t="str">
        <f t="shared" si="11"/>
        <v/>
      </c>
      <c r="V98" s="104">
        <f t="shared" si="14"/>
        <v>0</v>
      </c>
      <c r="W98" s="104">
        <f t="shared" si="12"/>
        <v>0</v>
      </c>
      <c r="X98" s="105"/>
      <c r="Y98" s="105"/>
      <c r="Z98" s="105"/>
      <c r="AA98" s="105"/>
      <c r="AB98" s="105"/>
    </row>
    <row r="99" spans="1:28" ht="15" x14ac:dyDescent="0.25">
      <c r="A99" s="10">
        <v>92</v>
      </c>
      <c r="B99" s="15"/>
      <c r="C99" s="15"/>
      <c r="D99" s="15"/>
      <c r="E99" s="16"/>
      <c r="F99" s="25"/>
      <c r="G99" s="110" t="str">
        <f t="shared" si="10"/>
        <v/>
      </c>
      <c r="H99" s="33"/>
      <c r="I99" s="30"/>
      <c r="J99" s="30"/>
      <c r="K99" s="30"/>
      <c r="L99" s="31"/>
      <c r="M99" s="33"/>
      <c r="N99" s="30"/>
      <c r="O99" s="30"/>
      <c r="P99" s="30"/>
      <c r="Q99" s="30"/>
      <c r="R99" s="30"/>
      <c r="S99" s="30"/>
      <c r="T99" s="104" t="str">
        <f t="shared" si="13"/>
        <v/>
      </c>
      <c r="U99" s="104" t="str">
        <f t="shared" si="11"/>
        <v/>
      </c>
      <c r="V99" s="104">
        <f t="shared" si="14"/>
        <v>0</v>
      </c>
      <c r="W99" s="104">
        <f t="shared" si="12"/>
        <v>0</v>
      </c>
      <c r="X99" s="105"/>
      <c r="Y99" s="105"/>
      <c r="Z99" s="105"/>
      <c r="AA99" s="105"/>
      <c r="AB99" s="105"/>
    </row>
    <row r="100" spans="1:28" ht="15" x14ac:dyDescent="0.25">
      <c r="A100" s="10">
        <v>93</v>
      </c>
      <c r="B100" s="15"/>
      <c r="C100" s="15"/>
      <c r="D100" s="15"/>
      <c r="E100" s="16"/>
      <c r="F100" s="25"/>
      <c r="G100" s="110" t="str">
        <f t="shared" si="10"/>
        <v/>
      </c>
      <c r="H100" s="33"/>
      <c r="I100" s="30"/>
      <c r="J100" s="30"/>
      <c r="K100" s="30"/>
      <c r="L100" s="31"/>
      <c r="M100" s="33"/>
      <c r="N100" s="30"/>
      <c r="O100" s="30"/>
      <c r="P100" s="30"/>
      <c r="Q100" s="30"/>
      <c r="R100" s="30"/>
      <c r="S100" s="30"/>
      <c r="T100" s="104" t="str">
        <f t="shared" si="13"/>
        <v/>
      </c>
      <c r="U100" s="104" t="str">
        <f t="shared" si="11"/>
        <v/>
      </c>
      <c r="V100" s="104">
        <f t="shared" si="14"/>
        <v>0</v>
      </c>
      <c r="W100" s="104">
        <f t="shared" si="12"/>
        <v>0</v>
      </c>
      <c r="X100" s="105"/>
      <c r="Y100" s="105"/>
      <c r="Z100" s="105"/>
      <c r="AA100" s="105"/>
      <c r="AB100" s="105"/>
    </row>
    <row r="101" spans="1:28" ht="15" x14ac:dyDescent="0.25">
      <c r="A101" s="10">
        <v>94</v>
      </c>
      <c r="B101" s="15"/>
      <c r="C101" s="15"/>
      <c r="D101" s="15"/>
      <c r="E101" s="16"/>
      <c r="F101" s="25"/>
      <c r="G101" s="110" t="str">
        <f t="shared" si="10"/>
        <v/>
      </c>
      <c r="H101" s="33"/>
      <c r="I101" s="30"/>
      <c r="J101" s="30"/>
      <c r="K101" s="30"/>
      <c r="L101" s="31"/>
      <c r="M101" s="33"/>
      <c r="N101" s="30"/>
      <c r="O101" s="30"/>
      <c r="P101" s="30"/>
      <c r="Q101" s="30"/>
      <c r="R101" s="30"/>
      <c r="S101" s="30"/>
      <c r="T101" s="104" t="str">
        <f t="shared" si="13"/>
        <v/>
      </c>
      <c r="U101" s="104" t="str">
        <f t="shared" si="11"/>
        <v/>
      </c>
      <c r="V101" s="104">
        <f t="shared" si="14"/>
        <v>0</v>
      </c>
      <c r="W101" s="104">
        <f t="shared" si="12"/>
        <v>0</v>
      </c>
      <c r="X101" s="105"/>
      <c r="Y101" s="105"/>
      <c r="Z101" s="105"/>
      <c r="AA101" s="105"/>
      <c r="AB101" s="105"/>
    </row>
    <row r="102" spans="1:28" ht="15" x14ac:dyDescent="0.25">
      <c r="A102" s="10">
        <v>95</v>
      </c>
      <c r="B102" s="15"/>
      <c r="C102" s="15"/>
      <c r="D102" s="15"/>
      <c r="E102" s="16"/>
      <c r="F102" s="25"/>
      <c r="G102" s="110" t="str">
        <f t="shared" si="10"/>
        <v/>
      </c>
      <c r="H102" s="33"/>
      <c r="I102" s="30"/>
      <c r="J102" s="30"/>
      <c r="K102" s="30"/>
      <c r="L102" s="31"/>
      <c r="M102" s="33"/>
      <c r="N102" s="30"/>
      <c r="O102" s="30"/>
      <c r="P102" s="30"/>
      <c r="Q102" s="30"/>
      <c r="R102" s="30"/>
      <c r="S102" s="30"/>
      <c r="T102" s="104" t="str">
        <f t="shared" si="13"/>
        <v/>
      </c>
      <c r="U102" s="104" t="str">
        <f t="shared" si="11"/>
        <v/>
      </c>
      <c r="V102" s="104">
        <f t="shared" si="14"/>
        <v>0</v>
      </c>
      <c r="W102" s="104">
        <f t="shared" si="12"/>
        <v>0</v>
      </c>
      <c r="X102" s="105"/>
      <c r="Y102" s="105"/>
      <c r="Z102" s="105"/>
      <c r="AA102" s="105"/>
      <c r="AB102" s="105"/>
    </row>
    <row r="103" spans="1:28" ht="15" x14ac:dyDescent="0.25">
      <c r="A103" s="10">
        <v>96</v>
      </c>
      <c r="B103" s="15"/>
      <c r="C103" s="15"/>
      <c r="D103" s="15"/>
      <c r="E103" s="16"/>
      <c r="F103" s="25"/>
      <c r="G103" s="110" t="str">
        <f t="shared" si="10"/>
        <v/>
      </c>
      <c r="H103" s="33"/>
      <c r="I103" s="30"/>
      <c r="J103" s="30"/>
      <c r="K103" s="30"/>
      <c r="L103" s="31"/>
      <c r="M103" s="33"/>
      <c r="N103" s="30"/>
      <c r="O103" s="30"/>
      <c r="P103" s="30"/>
      <c r="Q103" s="30"/>
      <c r="R103" s="30"/>
      <c r="S103" s="30"/>
      <c r="T103" s="104" t="str">
        <f t="shared" si="13"/>
        <v/>
      </c>
      <c r="U103" s="104" t="str">
        <f t="shared" si="11"/>
        <v/>
      </c>
      <c r="V103" s="104">
        <f t="shared" si="14"/>
        <v>0</v>
      </c>
      <c r="W103" s="104">
        <f t="shared" si="12"/>
        <v>0</v>
      </c>
      <c r="X103" s="105"/>
      <c r="Y103" s="105"/>
      <c r="Z103" s="105"/>
      <c r="AA103" s="105"/>
      <c r="AB103" s="105"/>
    </row>
    <row r="104" spans="1:28" ht="15" x14ac:dyDescent="0.25">
      <c r="A104" s="10">
        <v>97</v>
      </c>
      <c r="B104" s="15"/>
      <c r="C104" s="15"/>
      <c r="D104" s="15"/>
      <c r="E104" s="16"/>
      <c r="F104" s="25"/>
      <c r="G104" s="110" t="str">
        <f t="shared" ref="G104:G135" si="15">IF(E104="","",(VLOOKUP(E104,$X$19:$Y$27,2,FALSE)))</f>
        <v/>
      </c>
      <c r="H104" s="33"/>
      <c r="I104" s="30"/>
      <c r="J104" s="30"/>
      <c r="K104" s="30"/>
      <c r="L104" s="31"/>
      <c r="M104" s="33"/>
      <c r="N104" s="30"/>
      <c r="O104" s="30"/>
      <c r="P104" s="30"/>
      <c r="Q104" s="30"/>
      <c r="R104" s="30"/>
      <c r="S104" s="30"/>
      <c r="T104" s="104" t="str">
        <f t="shared" si="13"/>
        <v/>
      </c>
      <c r="U104" s="104" t="str">
        <f t="shared" si="11"/>
        <v/>
      </c>
      <c r="V104" s="104">
        <f t="shared" si="14"/>
        <v>0</v>
      </c>
      <c r="W104" s="104">
        <f t="shared" si="12"/>
        <v>0</v>
      </c>
      <c r="X104" s="105"/>
      <c r="Y104" s="105"/>
      <c r="Z104" s="105"/>
      <c r="AA104" s="105"/>
      <c r="AB104" s="105"/>
    </row>
    <row r="105" spans="1:28" ht="15" x14ac:dyDescent="0.25">
      <c r="A105" s="10">
        <v>98</v>
      </c>
      <c r="B105" s="15"/>
      <c r="C105" s="15"/>
      <c r="D105" s="15"/>
      <c r="E105" s="16"/>
      <c r="F105" s="25"/>
      <c r="G105" s="110" t="str">
        <f t="shared" si="15"/>
        <v/>
      </c>
      <c r="H105" s="33"/>
      <c r="I105" s="30"/>
      <c r="J105" s="30"/>
      <c r="K105" s="30"/>
      <c r="L105" s="31"/>
      <c r="M105" s="33"/>
      <c r="N105" s="30"/>
      <c r="O105" s="30"/>
      <c r="P105" s="30"/>
      <c r="Q105" s="30"/>
      <c r="R105" s="30"/>
      <c r="S105" s="30"/>
      <c r="T105" s="104" t="str">
        <f t="shared" si="13"/>
        <v/>
      </c>
      <c r="U105" s="104" t="str">
        <f t="shared" si="11"/>
        <v/>
      </c>
      <c r="V105" s="104">
        <f t="shared" si="14"/>
        <v>0</v>
      </c>
      <c r="W105" s="104">
        <f t="shared" si="12"/>
        <v>0</v>
      </c>
      <c r="X105" s="105"/>
      <c r="Y105" s="105"/>
      <c r="Z105" s="105"/>
      <c r="AA105" s="105"/>
      <c r="AB105" s="105"/>
    </row>
    <row r="106" spans="1:28" ht="15" x14ac:dyDescent="0.25">
      <c r="A106" s="10">
        <v>99</v>
      </c>
      <c r="B106" s="15"/>
      <c r="C106" s="15"/>
      <c r="D106" s="15"/>
      <c r="E106" s="16"/>
      <c r="F106" s="25"/>
      <c r="G106" s="110" t="str">
        <f t="shared" si="15"/>
        <v/>
      </c>
      <c r="H106" s="33"/>
      <c r="I106" s="30"/>
      <c r="J106" s="30"/>
      <c r="K106" s="30"/>
      <c r="L106" s="31"/>
      <c r="M106" s="33"/>
      <c r="N106" s="30"/>
      <c r="O106" s="30"/>
      <c r="P106" s="30"/>
      <c r="Q106" s="30"/>
      <c r="R106" s="30"/>
      <c r="S106" s="30"/>
      <c r="T106" s="104" t="str">
        <f t="shared" si="13"/>
        <v/>
      </c>
      <c r="U106" s="104" t="str">
        <f t="shared" si="11"/>
        <v/>
      </c>
      <c r="V106" s="104">
        <f t="shared" si="14"/>
        <v>0</v>
      </c>
      <c r="W106" s="104">
        <f t="shared" si="12"/>
        <v>0</v>
      </c>
      <c r="X106" s="105"/>
      <c r="Y106" s="105"/>
      <c r="Z106" s="105"/>
      <c r="AA106" s="105"/>
      <c r="AB106" s="105"/>
    </row>
    <row r="107" spans="1:28" ht="15" x14ac:dyDescent="0.25">
      <c r="A107" s="10">
        <v>100</v>
      </c>
      <c r="B107" s="15"/>
      <c r="C107" s="15"/>
      <c r="D107" s="15"/>
      <c r="E107" s="16"/>
      <c r="F107" s="25"/>
      <c r="G107" s="110" t="str">
        <f t="shared" si="15"/>
        <v/>
      </c>
      <c r="H107" s="33"/>
      <c r="I107" s="30"/>
      <c r="J107" s="30"/>
      <c r="K107" s="30"/>
      <c r="L107" s="31"/>
      <c r="M107" s="33"/>
      <c r="N107" s="30"/>
      <c r="O107" s="30"/>
      <c r="P107" s="30"/>
      <c r="Q107" s="30"/>
      <c r="R107" s="30"/>
      <c r="S107" s="30"/>
      <c r="T107" s="104" t="str">
        <f t="shared" si="13"/>
        <v/>
      </c>
      <c r="U107" s="104" t="str">
        <f t="shared" si="11"/>
        <v/>
      </c>
      <c r="V107" s="104">
        <f t="shared" si="14"/>
        <v>0</v>
      </c>
      <c r="W107" s="104">
        <f t="shared" si="12"/>
        <v>0</v>
      </c>
      <c r="X107" s="105"/>
      <c r="Y107" s="105"/>
      <c r="Z107" s="105"/>
      <c r="AA107" s="105"/>
      <c r="AB107" s="105"/>
    </row>
    <row r="108" spans="1:28" ht="15" x14ac:dyDescent="0.25">
      <c r="A108" s="10">
        <v>101</v>
      </c>
      <c r="B108" s="3"/>
      <c r="C108" s="3"/>
      <c r="D108" s="3"/>
      <c r="E108" s="9"/>
      <c r="F108" s="37"/>
      <c r="G108" s="110" t="str">
        <f t="shared" si="15"/>
        <v/>
      </c>
      <c r="H108" s="33"/>
      <c r="I108" s="30"/>
      <c r="J108" s="30"/>
      <c r="K108" s="30"/>
      <c r="L108" s="31"/>
      <c r="M108" s="33"/>
      <c r="N108" s="30"/>
      <c r="O108" s="30"/>
      <c r="P108" s="30"/>
      <c r="Q108" s="30"/>
      <c r="R108" s="30"/>
      <c r="S108" s="30"/>
      <c r="T108" s="104" t="str">
        <f t="shared" si="13"/>
        <v/>
      </c>
      <c r="U108" s="104" t="str">
        <f t="shared" si="11"/>
        <v/>
      </c>
      <c r="V108" s="104">
        <f t="shared" si="14"/>
        <v>0</v>
      </c>
      <c r="W108" s="104">
        <f t="shared" si="12"/>
        <v>0</v>
      </c>
      <c r="X108" s="105"/>
      <c r="Y108" s="105"/>
      <c r="Z108" s="105"/>
      <c r="AA108" s="105"/>
      <c r="AB108" s="105"/>
    </row>
    <row r="109" spans="1:28" ht="15" x14ac:dyDescent="0.25">
      <c r="A109" s="10">
        <v>102</v>
      </c>
      <c r="B109" s="3"/>
      <c r="C109" s="3"/>
      <c r="D109" s="3"/>
      <c r="E109" s="9"/>
      <c r="F109" s="37"/>
      <c r="G109" s="110" t="str">
        <f t="shared" si="15"/>
        <v/>
      </c>
      <c r="H109" s="33"/>
      <c r="I109" s="30"/>
      <c r="J109" s="30"/>
      <c r="K109" s="30"/>
      <c r="L109" s="31"/>
      <c r="M109" s="33"/>
      <c r="N109" s="30"/>
      <c r="O109" s="30"/>
      <c r="P109" s="30"/>
      <c r="Q109" s="30"/>
      <c r="R109" s="30"/>
      <c r="S109" s="30"/>
      <c r="T109" s="104" t="str">
        <f t="shared" si="13"/>
        <v/>
      </c>
      <c r="U109" s="104" t="str">
        <f t="shared" si="11"/>
        <v/>
      </c>
      <c r="V109" s="104">
        <f t="shared" si="14"/>
        <v>0</v>
      </c>
      <c r="W109" s="104">
        <f t="shared" si="12"/>
        <v>0</v>
      </c>
      <c r="X109" s="105"/>
      <c r="Y109" s="105"/>
      <c r="Z109" s="105"/>
      <c r="AA109" s="105"/>
      <c r="AB109" s="105"/>
    </row>
    <row r="110" spans="1:28" ht="15" x14ac:dyDescent="0.25">
      <c r="A110" s="10">
        <v>103</v>
      </c>
      <c r="B110" s="3"/>
      <c r="C110" s="3"/>
      <c r="D110" s="3"/>
      <c r="E110" s="9"/>
      <c r="F110" s="37"/>
      <c r="G110" s="110" t="str">
        <f t="shared" si="15"/>
        <v/>
      </c>
      <c r="H110" s="33"/>
      <c r="I110" s="30"/>
      <c r="J110" s="30"/>
      <c r="K110" s="30"/>
      <c r="L110" s="31"/>
      <c r="M110" s="33"/>
      <c r="N110" s="30"/>
      <c r="O110" s="30"/>
      <c r="P110" s="30"/>
      <c r="Q110" s="30"/>
      <c r="R110" s="30"/>
      <c r="S110" s="30"/>
      <c r="T110" s="104" t="str">
        <f t="shared" si="13"/>
        <v/>
      </c>
      <c r="U110" s="104" t="str">
        <f t="shared" si="11"/>
        <v/>
      </c>
      <c r="V110" s="104">
        <f t="shared" si="14"/>
        <v>0</v>
      </c>
      <c r="W110" s="104">
        <f t="shared" si="12"/>
        <v>0</v>
      </c>
      <c r="X110" s="105"/>
      <c r="Y110" s="105"/>
      <c r="Z110" s="105"/>
      <c r="AA110" s="105"/>
      <c r="AB110" s="105"/>
    </row>
    <row r="111" spans="1:28" ht="15" x14ac:dyDescent="0.25">
      <c r="A111" s="10">
        <v>104</v>
      </c>
      <c r="B111" s="3"/>
      <c r="C111" s="3"/>
      <c r="D111" s="3"/>
      <c r="E111" s="9"/>
      <c r="F111" s="37"/>
      <c r="G111" s="110" t="str">
        <f t="shared" si="15"/>
        <v/>
      </c>
      <c r="H111" s="33"/>
      <c r="I111" s="30"/>
      <c r="J111" s="30"/>
      <c r="K111" s="30"/>
      <c r="L111" s="31"/>
      <c r="M111" s="33"/>
      <c r="N111" s="30"/>
      <c r="O111" s="30"/>
      <c r="P111" s="30"/>
      <c r="Q111" s="30"/>
      <c r="R111" s="30"/>
      <c r="S111" s="30"/>
      <c r="T111" s="104" t="str">
        <f t="shared" si="13"/>
        <v/>
      </c>
      <c r="U111" s="104" t="str">
        <f t="shared" si="11"/>
        <v/>
      </c>
      <c r="V111" s="104">
        <f t="shared" si="14"/>
        <v>0</v>
      </c>
      <c r="W111" s="104">
        <f t="shared" si="12"/>
        <v>0</v>
      </c>
      <c r="X111" s="105"/>
      <c r="Y111" s="105"/>
      <c r="Z111" s="105"/>
      <c r="AA111" s="105"/>
      <c r="AB111" s="105"/>
    </row>
    <row r="112" spans="1:28" ht="15" x14ac:dyDescent="0.25">
      <c r="A112" s="10">
        <v>105</v>
      </c>
      <c r="B112" s="3"/>
      <c r="C112" s="3"/>
      <c r="D112" s="3"/>
      <c r="E112" s="9"/>
      <c r="F112" s="37"/>
      <c r="G112" s="110" t="str">
        <f t="shared" si="15"/>
        <v/>
      </c>
      <c r="H112" s="33"/>
      <c r="I112" s="30"/>
      <c r="J112" s="30"/>
      <c r="K112" s="30"/>
      <c r="L112" s="31"/>
      <c r="M112" s="33"/>
      <c r="N112" s="30"/>
      <c r="O112" s="30"/>
      <c r="P112" s="30"/>
      <c r="Q112" s="30"/>
      <c r="R112" s="30"/>
      <c r="S112" s="30"/>
      <c r="T112" s="104" t="str">
        <f t="shared" si="13"/>
        <v/>
      </c>
      <c r="U112" s="104" t="str">
        <f t="shared" si="11"/>
        <v/>
      </c>
      <c r="V112" s="104">
        <f t="shared" si="14"/>
        <v>0</v>
      </c>
      <c r="W112" s="104">
        <f t="shared" si="12"/>
        <v>0</v>
      </c>
      <c r="X112" s="105"/>
      <c r="Y112" s="105"/>
      <c r="Z112" s="105"/>
      <c r="AA112" s="105"/>
      <c r="AB112" s="105"/>
    </row>
    <row r="113" spans="1:28" ht="15" x14ac:dyDescent="0.25">
      <c r="A113" s="10">
        <v>106</v>
      </c>
      <c r="B113" s="3"/>
      <c r="C113" s="3"/>
      <c r="D113" s="3"/>
      <c r="E113" s="9"/>
      <c r="F113" s="37"/>
      <c r="G113" s="110" t="str">
        <f t="shared" si="15"/>
        <v/>
      </c>
      <c r="H113" s="33"/>
      <c r="I113" s="30"/>
      <c r="J113" s="30"/>
      <c r="K113" s="30"/>
      <c r="L113" s="31"/>
      <c r="M113" s="33"/>
      <c r="N113" s="30"/>
      <c r="O113" s="30"/>
      <c r="P113" s="30"/>
      <c r="Q113" s="30"/>
      <c r="R113" s="30"/>
      <c r="S113" s="30"/>
      <c r="T113" s="104" t="str">
        <f t="shared" si="13"/>
        <v/>
      </c>
      <c r="U113" s="104" t="str">
        <f t="shared" si="11"/>
        <v/>
      </c>
      <c r="V113" s="104">
        <f t="shared" si="14"/>
        <v>0</v>
      </c>
      <c r="W113" s="104">
        <f t="shared" si="12"/>
        <v>0</v>
      </c>
      <c r="X113" s="105"/>
      <c r="Y113" s="105"/>
      <c r="Z113" s="105"/>
      <c r="AA113" s="105"/>
      <c r="AB113" s="105"/>
    </row>
    <row r="114" spans="1:28" ht="15" x14ac:dyDescent="0.25">
      <c r="A114" s="10">
        <v>107</v>
      </c>
      <c r="B114" s="3"/>
      <c r="C114" s="3"/>
      <c r="D114" s="3"/>
      <c r="E114" s="9"/>
      <c r="F114" s="37"/>
      <c r="G114" s="110" t="str">
        <f t="shared" si="15"/>
        <v/>
      </c>
      <c r="H114" s="33"/>
      <c r="I114" s="30"/>
      <c r="J114" s="30"/>
      <c r="K114" s="30"/>
      <c r="L114" s="31"/>
      <c r="M114" s="33"/>
      <c r="N114" s="30"/>
      <c r="O114" s="30"/>
      <c r="P114" s="30"/>
      <c r="Q114" s="30"/>
      <c r="R114" s="30"/>
      <c r="S114" s="30"/>
      <c r="T114" s="104" t="str">
        <f t="shared" si="13"/>
        <v/>
      </c>
      <c r="U114" s="104" t="str">
        <f t="shared" si="11"/>
        <v/>
      </c>
      <c r="V114" s="104">
        <f t="shared" si="14"/>
        <v>0</v>
      </c>
      <c r="W114" s="104">
        <f t="shared" si="12"/>
        <v>0</v>
      </c>
      <c r="X114" s="105"/>
      <c r="Y114" s="105"/>
      <c r="Z114" s="105"/>
      <c r="AA114" s="105"/>
      <c r="AB114" s="105"/>
    </row>
    <row r="115" spans="1:28" ht="15" x14ac:dyDescent="0.25">
      <c r="A115" s="10">
        <v>108</v>
      </c>
      <c r="B115" s="3"/>
      <c r="C115" s="3"/>
      <c r="D115" s="3"/>
      <c r="E115" s="9"/>
      <c r="F115" s="37"/>
      <c r="G115" s="110" t="str">
        <f t="shared" si="15"/>
        <v/>
      </c>
      <c r="H115" s="33"/>
      <c r="I115" s="30"/>
      <c r="J115" s="30"/>
      <c r="K115" s="30"/>
      <c r="L115" s="31"/>
      <c r="M115" s="33"/>
      <c r="N115" s="30"/>
      <c r="O115" s="30"/>
      <c r="P115" s="30"/>
      <c r="Q115" s="30"/>
      <c r="R115" s="30"/>
      <c r="S115" s="30"/>
      <c r="T115" s="104" t="str">
        <f t="shared" si="13"/>
        <v/>
      </c>
      <c r="U115" s="104" t="str">
        <f t="shared" si="11"/>
        <v/>
      </c>
      <c r="V115" s="104">
        <f t="shared" si="14"/>
        <v>0</v>
      </c>
      <c r="W115" s="104">
        <f t="shared" si="12"/>
        <v>0</v>
      </c>
      <c r="X115" s="105"/>
      <c r="Y115" s="105"/>
      <c r="Z115" s="105"/>
      <c r="AA115" s="105"/>
      <c r="AB115" s="105"/>
    </row>
    <row r="116" spans="1:28" ht="15" x14ac:dyDescent="0.25">
      <c r="A116" s="10">
        <v>109</v>
      </c>
      <c r="B116" s="3"/>
      <c r="C116" s="3"/>
      <c r="D116" s="3"/>
      <c r="E116" s="9"/>
      <c r="F116" s="37"/>
      <c r="G116" s="110" t="str">
        <f t="shared" si="15"/>
        <v/>
      </c>
      <c r="H116" s="33"/>
      <c r="I116" s="30"/>
      <c r="J116" s="30"/>
      <c r="K116" s="30"/>
      <c r="L116" s="31"/>
      <c r="M116" s="33"/>
      <c r="N116" s="30"/>
      <c r="O116" s="30"/>
      <c r="P116" s="30"/>
      <c r="Q116" s="30"/>
      <c r="R116" s="30"/>
      <c r="S116" s="30"/>
      <c r="T116" s="104" t="str">
        <f t="shared" si="13"/>
        <v/>
      </c>
      <c r="U116" s="104" t="str">
        <f t="shared" si="11"/>
        <v/>
      </c>
      <c r="V116" s="104">
        <f t="shared" si="14"/>
        <v>0</v>
      </c>
      <c r="W116" s="104">
        <f t="shared" si="12"/>
        <v>0</v>
      </c>
      <c r="X116" s="105"/>
      <c r="Y116" s="105"/>
      <c r="Z116" s="105"/>
      <c r="AA116" s="105"/>
      <c r="AB116" s="105"/>
    </row>
    <row r="117" spans="1:28" ht="15" x14ac:dyDescent="0.25">
      <c r="A117" s="10">
        <v>110</v>
      </c>
      <c r="B117" s="3"/>
      <c r="C117" s="3"/>
      <c r="D117" s="3"/>
      <c r="E117" s="9"/>
      <c r="F117" s="37"/>
      <c r="G117" s="110" t="str">
        <f t="shared" si="15"/>
        <v/>
      </c>
      <c r="H117" s="33"/>
      <c r="I117" s="30"/>
      <c r="J117" s="30"/>
      <c r="K117" s="30"/>
      <c r="L117" s="31"/>
      <c r="M117" s="33"/>
      <c r="N117" s="30"/>
      <c r="O117" s="30"/>
      <c r="P117" s="30"/>
      <c r="Q117" s="30"/>
      <c r="R117" s="30"/>
      <c r="S117" s="30"/>
      <c r="T117" s="104" t="str">
        <f t="shared" si="13"/>
        <v/>
      </c>
      <c r="U117" s="104" t="str">
        <f t="shared" si="11"/>
        <v/>
      </c>
      <c r="V117" s="104">
        <f t="shared" si="14"/>
        <v>0</v>
      </c>
      <c r="W117" s="104">
        <f t="shared" si="12"/>
        <v>0</v>
      </c>
      <c r="X117" s="105"/>
      <c r="Y117" s="105"/>
      <c r="Z117" s="105"/>
      <c r="AA117" s="105"/>
      <c r="AB117" s="105"/>
    </row>
    <row r="118" spans="1:28" ht="15" x14ac:dyDescent="0.25">
      <c r="A118" s="10">
        <v>111</v>
      </c>
      <c r="B118" s="3"/>
      <c r="C118" s="3"/>
      <c r="D118" s="3"/>
      <c r="E118" s="9"/>
      <c r="F118" s="37"/>
      <c r="G118" s="110" t="str">
        <f t="shared" si="15"/>
        <v/>
      </c>
      <c r="H118" s="33"/>
      <c r="I118" s="30"/>
      <c r="J118" s="30"/>
      <c r="K118" s="30"/>
      <c r="L118" s="31"/>
      <c r="M118" s="33"/>
      <c r="N118" s="30"/>
      <c r="O118" s="30"/>
      <c r="P118" s="30"/>
      <c r="Q118" s="30"/>
      <c r="R118" s="30"/>
      <c r="S118" s="30"/>
      <c r="T118" s="104" t="str">
        <f t="shared" si="13"/>
        <v/>
      </c>
      <c r="U118" s="104" t="str">
        <f t="shared" si="11"/>
        <v/>
      </c>
      <c r="V118" s="104">
        <f t="shared" si="14"/>
        <v>0</v>
      </c>
      <c r="W118" s="104">
        <f t="shared" si="12"/>
        <v>0</v>
      </c>
      <c r="X118" s="105"/>
      <c r="Y118" s="105"/>
      <c r="Z118" s="105"/>
      <c r="AA118" s="105"/>
      <c r="AB118" s="105"/>
    </row>
    <row r="119" spans="1:28" ht="15" x14ac:dyDescent="0.25">
      <c r="A119" s="10">
        <v>112</v>
      </c>
      <c r="B119" s="3"/>
      <c r="C119" s="3"/>
      <c r="D119" s="3"/>
      <c r="E119" s="9"/>
      <c r="F119" s="37"/>
      <c r="G119" s="110" t="str">
        <f t="shared" si="15"/>
        <v/>
      </c>
      <c r="H119" s="33"/>
      <c r="I119" s="30"/>
      <c r="J119" s="30"/>
      <c r="K119" s="30"/>
      <c r="L119" s="31"/>
      <c r="M119" s="33"/>
      <c r="N119" s="30"/>
      <c r="O119" s="30"/>
      <c r="P119" s="30"/>
      <c r="Q119" s="30"/>
      <c r="R119" s="30"/>
      <c r="S119" s="30"/>
      <c r="T119" s="104" t="str">
        <f t="shared" si="13"/>
        <v/>
      </c>
      <c r="U119" s="104" t="str">
        <f t="shared" si="11"/>
        <v/>
      </c>
      <c r="V119" s="104">
        <f t="shared" si="14"/>
        <v>0</v>
      </c>
      <c r="W119" s="104">
        <f t="shared" si="12"/>
        <v>0</v>
      </c>
      <c r="X119" s="105"/>
      <c r="Y119" s="105"/>
      <c r="Z119" s="105"/>
      <c r="AA119" s="105"/>
      <c r="AB119" s="105"/>
    </row>
    <row r="120" spans="1:28" ht="15" x14ac:dyDescent="0.25">
      <c r="A120" s="10">
        <v>113</v>
      </c>
      <c r="B120" s="3"/>
      <c r="C120" s="3"/>
      <c r="D120" s="3"/>
      <c r="E120" s="9"/>
      <c r="F120" s="37"/>
      <c r="G120" s="110" t="str">
        <f t="shared" si="15"/>
        <v/>
      </c>
      <c r="H120" s="33"/>
      <c r="I120" s="30"/>
      <c r="J120" s="30"/>
      <c r="K120" s="30"/>
      <c r="L120" s="31"/>
      <c r="M120" s="33"/>
      <c r="N120" s="30"/>
      <c r="O120" s="30"/>
      <c r="P120" s="30"/>
      <c r="Q120" s="30"/>
      <c r="R120" s="30"/>
      <c r="S120" s="30"/>
      <c r="T120" s="104" t="str">
        <f t="shared" si="13"/>
        <v/>
      </c>
      <c r="U120" s="104" t="str">
        <f t="shared" si="11"/>
        <v/>
      </c>
      <c r="V120" s="104">
        <f t="shared" si="14"/>
        <v>0</v>
      </c>
      <c r="W120" s="104">
        <f t="shared" si="12"/>
        <v>0</v>
      </c>
      <c r="X120" s="105"/>
      <c r="Y120" s="105"/>
      <c r="Z120" s="105"/>
      <c r="AA120" s="105"/>
      <c r="AB120" s="105"/>
    </row>
    <row r="121" spans="1:28" ht="15" x14ac:dyDescent="0.25">
      <c r="A121" s="10">
        <v>114</v>
      </c>
      <c r="B121" s="3"/>
      <c r="C121" s="3"/>
      <c r="D121" s="3"/>
      <c r="E121" s="9"/>
      <c r="F121" s="37"/>
      <c r="G121" s="110" t="str">
        <f t="shared" si="15"/>
        <v/>
      </c>
      <c r="H121" s="33"/>
      <c r="I121" s="30"/>
      <c r="J121" s="30"/>
      <c r="K121" s="30"/>
      <c r="L121" s="31"/>
      <c r="M121" s="33"/>
      <c r="N121" s="30"/>
      <c r="O121" s="30"/>
      <c r="P121" s="30"/>
      <c r="Q121" s="30"/>
      <c r="R121" s="30"/>
      <c r="S121" s="30"/>
      <c r="T121" s="104" t="str">
        <f t="shared" si="13"/>
        <v/>
      </c>
      <c r="U121" s="104" t="str">
        <f t="shared" si="11"/>
        <v/>
      </c>
      <c r="V121" s="104">
        <f t="shared" si="14"/>
        <v>0</v>
      </c>
      <c r="W121" s="104">
        <f t="shared" si="12"/>
        <v>0</v>
      </c>
      <c r="X121" s="105"/>
      <c r="Y121" s="105"/>
      <c r="Z121" s="105"/>
      <c r="AA121" s="105"/>
      <c r="AB121" s="105"/>
    </row>
    <row r="122" spans="1:28" ht="15" x14ac:dyDescent="0.25">
      <c r="A122" s="10">
        <v>115</v>
      </c>
      <c r="B122" s="3"/>
      <c r="C122" s="3"/>
      <c r="D122" s="3"/>
      <c r="E122" s="9"/>
      <c r="F122" s="37"/>
      <c r="G122" s="110" t="str">
        <f t="shared" si="15"/>
        <v/>
      </c>
      <c r="H122" s="33"/>
      <c r="I122" s="30"/>
      <c r="J122" s="30"/>
      <c r="K122" s="30"/>
      <c r="L122" s="31"/>
      <c r="M122" s="33"/>
      <c r="N122" s="30"/>
      <c r="O122" s="30"/>
      <c r="P122" s="30"/>
      <c r="Q122" s="30"/>
      <c r="R122" s="30"/>
      <c r="S122" s="30"/>
      <c r="T122" s="104" t="str">
        <f t="shared" si="13"/>
        <v/>
      </c>
      <c r="U122" s="104" t="str">
        <f t="shared" si="11"/>
        <v/>
      </c>
      <c r="V122" s="104">
        <f t="shared" si="14"/>
        <v>0</v>
      </c>
      <c r="W122" s="104">
        <f t="shared" si="12"/>
        <v>0</v>
      </c>
      <c r="X122" s="105"/>
      <c r="Y122" s="105"/>
      <c r="Z122" s="105"/>
      <c r="AA122" s="105"/>
      <c r="AB122" s="105"/>
    </row>
    <row r="123" spans="1:28" ht="15" x14ac:dyDescent="0.25">
      <c r="A123" s="10">
        <v>116</v>
      </c>
      <c r="B123" s="3"/>
      <c r="C123" s="3"/>
      <c r="D123" s="3"/>
      <c r="E123" s="9"/>
      <c r="F123" s="37"/>
      <c r="G123" s="110" t="str">
        <f t="shared" si="15"/>
        <v/>
      </c>
      <c r="H123" s="33"/>
      <c r="I123" s="30"/>
      <c r="J123" s="30"/>
      <c r="K123" s="30"/>
      <c r="L123" s="31"/>
      <c r="M123" s="33"/>
      <c r="N123" s="30"/>
      <c r="O123" s="30"/>
      <c r="P123" s="30"/>
      <c r="Q123" s="30"/>
      <c r="R123" s="30"/>
      <c r="S123" s="30"/>
      <c r="T123" s="104" t="str">
        <f t="shared" si="13"/>
        <v/>
      </c>
      <c r="U123" s="104" t="str">
        <f t="shared" si="11"/>
        <v/>
      </c>
      <c r="V123" s="104">
        <f t="shared" si="14"/>
        <v>0</v>
      </c>
      <c r="W123" s="104">
        <f t="shared" si="12"/>
        <v>0</v>
      </c>
      <c r="X123" s="105"/>
      <c r="Y123" s="105"/>
      <c r="Z123" s="105"/>
      <c r="AA123" s="105"/>
      <c r="AB123" s="105"/>
    </row>
    <row r="124" spans="1:28" ht="15" x14ac:dyDescent="0.25">
      <c r="A124" s="10">
        <v>117</v>
      </c>
      <c r="B124" s="3"/>
      <c r="C124" s="3"/>
      <c r="D124" s="3"/>
      <c r="E124" s="9"/>
      <c r="F124" s="37"/>
      <c r="G124" s="110" t="str">
        <f t="shared" si="15"/>
        <v/>
      </c>
      <c r="H124" s="33"/>
      <c r="I124" s="30"/>
      <c r="J124" s="30"/>
      <c r="K124" s="30"/>
      <c r="L124" s="31"/>
      <c r="M124" s="33"/>
      <c r="N124" s="30"/>
      <c r="O124" s="30"/>
      <c r="P124" s="30"/>
      <c r="Q124" s="30"/>
      <c r="R124" s="30"/>
      <c r="S124" s="30"/>
      <c r="T124" s="104" t="str">
        <f t="shared" si="13"/>
        <v/>
      </c>
      <c r="U124" s="104" t="str">
        <f t="shared" si="11"/>
        <v/>
      </c>
      <c r="V124" s="104">
        <f t="shared" si="14"/>
        <v>0</v>
      </c>
      <c r="W124" s="104">
        <f t="shared" si="12"/>
        <v>0</v>
      </c>
      <c r="X124" s="105"/>
      <c r="Y124" s="105"/>
      <c r="Z124" s="105"/>
      <c r="AA124" s="105"/>
      <c r="AB124" s="105"/>
    </row>
    <row r="125" spans="1:28" ht="15" x14ac:dyDescent="0.25">
      <c r="A125" s="10">
        <v>118</v>
      </c>
      <c r="B125" s="3"/>
      <c r="C125" s="3"/>
      <c r="D125" s="3"/>
      <c r="E125" s="9"/>
      <c r="F125" s="37"/>
      <c r="G125" s="110" t="str">
        <f t="shared" si="15"/>
        <v/>
      </c>
      <c r="H125" s="33"/>
      <c r="I125" s="30"/>
      <c r="J125" s="30"/>
      <c r="K125" s="30"/>
      <c r="L125" s="31"/>
      <c r="M125" s="33"/>
      <c r="N125" s="30"/>
      <c r="O125" s="30"/>
      <c r="P125" s="30"/>
      <c r="Q125" s="30"/>
      <c r="R125" s="30"/>
      <c r="S125" s="30"/>
      <c r="T125" s="104" t="str">
        <f t="shared" si="13"/>
        <v/>
      </c>
      <c r="U125" s="104" t="str">
        <f t="shared" si="11"/>
        <v/>
      </c>
      <c r="V125" s="104">
        <f t="shared" si="14"/>
        <v>0</v>
      </c>
      <c r="W125" s="104">
        <f t="shared" si="12"/>
        <v>0</v>
      </c>
      <c r="X125" s="105"/>
      <c r="Y125" s="105"/>
      <c r="Z125" s="105"/>
      <c r="AA125" s="105"/>
      <c r="AB125" s="105"/>
    </row>
    <row r="126" spans="1:28" ht="15" x14ac:dyDescent="0.25">
      <c r="A126" s="10">
        <v>119</v>
      </c>
      <c r="B126" s="3"/>
      <c r="C126" s="3"/>
      <c r="D126" s="3"/>
      <c r="E126" s="9"/>
      <c r="F126" s="37"/>
      <c r="G126" s="110" t="str">
        <f t="shared" si="15"/>
        <v/>
      </c>
      <c r="H126" s="33"/>
      <c r="I126" s="30"/>
      <c r="J126" s="30"/>
      <c r="K126" s="30"/>
      <c r="L126" s="31"/>
      <c r="M126" s="33"/>
      <c r="N126" s="30"/>
      <c r="O126" s="30"/>
      <c r="P126" s="30"/>
      <c r="Q126" s="30"/>
      <c r="R126" s="30"/>
      <c r="S126" s="30"/>
      <c r="T126" s="104" t="str">
        <f t="shared" si="13"/>
        <v/>
      </c>
      <c r="U126" s="104" t="str">
        <f t="shared" si="11"/>
        <v/>
      </c>
      <c r="V126" s="104">
        <f t="shared" si="14"/>
        <v>0</v>
      </c>
      <c r="W126" s="104">
        <f t="shared" si="12"/>
        <v>0</v>
      </c>
      <c r="X126" s="105"/>
      <c r="Y126" s="105"/>
      <c r="Z126" s="105"/>
      <c r="AA126" s="105"/>
      <c r="AB126" s="105"/>
    </row>
    <row r="127" spans="1:28" ht="15" x14ac:dyDescent="0.25">
      <c r="A127" s="10">
        <v>120</v>
      </c>
      <c r="B127" s="3"/>
      <c r="C127" s="3"/>
      <c r="D127" s="3"/>
      <c r="E127" s="9"/>
      <c r="F127" s="37"/>
      <c r="G127" s="110" t="str">
        <f t="shared" si="15"/>
        <v/>
      </c>
      <c r="H127" s="33"/>
      <c r="I127" s="30"/>
      <c r="J127" s="30"/>
      <c r="K127" s="30"/>
      <c r="L127" s="31"/>
      <c r="M127" s="33"/>
      <c r="N127" s="30"/>
      <c r="O127" s="30"/>
      <c r="P127" s="30"/>
      <c r="Q127" s="30"/>
      <c r="R127" s="30"/>
      <c r="S127" s="30"/>
      <c r="T127" s="104" t="str">
        <f t="shared" si="13"/>
        <v/>
      </c>
      <c r="U127" s="104" t="str">
        <f t="shared" si="11"/>
        <v/>
      </c>
      <c r="V127" s="104">
        <f t="shared" si="14"/>
        <v>0</v>
      </c>
      <c r="W127" s="104">
        <f t="shared" si="12"/>
        <v>0</v>
      </c>
      <c r="X127" s="105"/>
      <c r="Y127" s="105"/>
      <c r="Z127" s="105"/>
      <c r="AA127" s="105"/>
      <c r="AB127" s="105"/>
    </row>
    <row r="128" spans="1:28" ht="15" x14ac:dyDescent="0.25">
      <c r="A128" s="10">
        <v>121</v>
      </c>
      <c r="B128" s="3"/>
      <c r="C128" s="3"/>
      <c r="D128" s="3"/>
      <c r="E128" s="9"/>
      <c r="F128" s="37"/>
      <c r="G128" s="110" t="str">
        <f t="shared" si="15"/>
        <v/>
      </c>
      <c r="H128" s="33"/>
      <c r="I128" s="30"/>
      <c r="J128" s="30"/>
      <c r="K128" s="30"/>
      <c r="L128" s="31"/>
      <c r="M128" s="33"/>
      <c r="N128" s="30"/>
      <c r="O128" s="30"/>
      <c r="P128" s="30"/>
      <c r="Q128" s="30"/>
      <c r="R128" s="30"/>
      <c r="S128" s="30"/>
      <c r="T128" s="104" t="str">
        <f t="shared" si="13"/>
        <v/>
      </c>
      <c r="U128" s="104" t="str">
        <f t="shared" si="11"/>
        <v/>
      </c>
      <c r="V128" s="104">
        <f t="shared" si="14"/>
        <v>0</v>
      </c>
      <c r="W128" s="104">
        <f t="shared" si="12"/>
        <v>0</v>
      </c>
      <c r="X128" s="105"/>
      <c r="Y128" s="105"/>
      <c r="Z128" s="105"/>
      <c r="AA128" s="105"/>
      <c r="AB128" s="105"/>
    </row>
    <row r="129" spans="1:28" ht="15" x14ac:dyDescent="0.25">
      <c r="A129" s="10">
        <v>122</v>
      </c>
      <c r="B129" s="3"/>
      <c r="C129" s="3"/>
      <c r="D129" s="3"/>
      <c r="E129" s="9"/>
      <c r="F129" s="37"/>
      <c r="G129" s="110" t="str">
        <f t="shared" si="15"/>
        <v/>
      </c>
      <c r="H129" s="33"/>
      <c r="I129" s="30"/>
      <c r="J129" s="30"/>
      <c r="K129" s="30"/>
      <c r="L129" s="31"/>
      <c r="M129" s="33"/>
      <c r="N129" s="30"/>
      <c r="O129" s="30"/>
      <c r="P129" s="30"/>
      <c r="Q129" s="30"/>
      <c r="R129" s="30"/>
      <c r="S129" s="30"/>
      <c r="T129" s="104" t="str">
        <f t="shared" si="13"/>
        <v/>
      </c>
      <c r="U129" s="104" t="str">
        <f t="shared" si="11"/>
        <v/>
      </c>
      <c r="V129" s="104">
        <f t="shared" si="14"/>
        <v>0</v>
      </c>
      <c r="W129" s="104">
        <f t="shared" si="12"/>
        <v>0</v>
      </c>
      <c r="X129" s="105"/>
      <c r="Y129" s="105"/>
      <c r="Z129" s="105"/>
      <c r="AA129" s="105"/>
      <c r="AB129" s="105"/>
    </row>
    <row r="130" spans="1:28" ht="15" x14ac:dyDescent="0.25">
      <c r="A130" s="10">
        <v>123</v>
      </c>
      <c r="B130" s="3"/>
      <c r="C130" s="3"/>
      <c r="D130" s="3"/>
      <c r="E130" s="9"/>
      <c r="F130" s="37"/>
      <c r="G130" s="110" t="str">
        <f t="shared" si="15"/>
        <v/>
      </c>
      <c r="H130" s="33"/>
      <c r="I130" s="30"/>
      <c r="J130" s="30"/>
      <c r="K130" s="30"/>
      <c r="L130" s="31"/>
      <c r="M130" s="33"/>
      <c r="N130" s="30"/>
      <c r="O130" s="30"/>
      <c r="P130" s="30"/>
      <c r="Q130" s="30"/>
      <c r="R130" s="30"/>
      <c r="S130" s="30"/>
      <c r="T130" s="104" t="str">
        <f t="shared" si="13"/>
        <v/>
      </c>
      <c r="U130" s="104" t="str">
        <f t="shared" si="11"/>
        <v/>
      </c>
      <c r="V130" s="104">
        <f t="shared" si="14"/>
        <v>0</v>
      </c>
      <c r="W130" s="104">
        <f t="shared" si="12"/>
        <v>0</v>
      </c>
      <c r="X130" s="105"/>
      <c r="Y130" s="105"/>
      <c r="Z130" s="105"/>
      <c r="AA130" s="105"/>
      <c r="AB130" s="105"/>
    </row>
    <row r="131" spans="1:28" ht="15" x14ac:dyDescent="0.25">
      <c r="A131" s="10">
        <v>124</v>
      </c>
      <c r="B131" s="3"/>
      <c r="C131" s="3"/>
      <c r="D131" s="3"/>
      <c r="E131" s="9"/>
      <c r="F131" s="37"/>
      <c r="G131" s="110" t="str">
        <f t="shared" si="15"/>
        <v/>
      </c>
      <c r="H131" s="33"/>
      <c r="I131" s="30"/>
      <c r="J131" s="30"/>
      <c r="K131" s="30"/>
      <c r="L131" s="31"/>
      <c r="M131" s="33"/>
      <c r="N131" s="30"/>
      <c r="O131" s="30"/>
      <c r="P131" s="30"/>
      <c r="Q131" s="30"/>
      <c r="R131" s="30"/>
      <c r="S131" s="30"/>
      <c r="T131" s="104" t="str">
        <f t="shared" si="13"/>
        <v/>
      </c>
      <c r="U131" s="104" t="str">
        <f t="shared" si="11"/>
        <v/>
      </c>
      <c r="V131" s="104">
        <f t="shared" si="14"/>
        <v>0</v>
      </c>
      <c r="W131" s="104">
        <f t="shared" si="12"/>
        <v>0</v>
      </c>
      <c r="X131" s="105"/>
      <c r="Y131" s="105"/>
      <c r="Z131" s="105"/>
      <c r="AA131" s="105"/>
      <c r="AB131" s="105"/>
    </row>
    <row r="132" spans="1:28" ht="15" x14ac:dyDescent="0.25">
      <c r="A132" s="10">
        <v>125</v>
      </c>
      <c r="B132" s="3"/>
      <c r="C132" s="3"/>
      <c r="D132" s="3"/>
      <c r="E132" s="9"/>
      <c r="F132" s="37"/>
      <c r="G132" s="110" t="str">
        <f t="shared" si="15"/>
        <v/>
      </c>
      <c r="H132" s="33"/>
      <c r="I132" s="30"/>
      <c r="J132" s="30"/>
      <c r="K132" s="30"/>
      <c r="L132" s="31"/>
      <c r="M132" s="33"/>
      <c r="N132" s="30"/>
      <c r="O132" s="30"/>
      <c r="P132" s="30"/>
      <c r="Q132" s="30"/>
      <c r="R132" s="30"/>
      <c r="S132" s="30"/>
      <c r="T132" s="104" t="str">
        <f t="shared" si="13"/>
        <v/>
      </c>
      <c r="U132" s="104" t="str">
        <f t="shared" si="11"/>
        <v/>
      </c>
      <c r="V132" s="104">
        <f t="shared" si="14"/>
        <v>0</v>
      </c>
      <c r="W132" s="104">
        <f t="shared" si="12"/>
        <v>0</v>
      </c>
      <c r="X132" s="105"/>
      <c r="Y132" s="105"/>
      <c r="Z132" s="105"/>
      <c r="AA132" s="105"/>
      <c r="AB132" s="105"/>
    </row>
    <row r="133" spans="1:28" ht="15" x14ac:dyDescent="0.25">
      <c r="A133" s="10">
        <v>126</v>
      </c>
      <c r="B133" s="3"/>
      <c r="C133" s="3"/>
      <c r="D133" s="3"/>
      <c r="E133" s="9"/>
      <c r="F133" s="37"/>
      <c r="G133" s="110" t="str">
        <f t="shared" si="15"/>
        <v/>
      </c>
      <c r="H133" s="33"/>
      <c r="I133" s="30"/>
      <c r="J133" s="30"/>
      <c r="K133" s="30"/>
      <c r="L133" s="31"/>
      <c r="M133" s="33"/>
      <c r="N133" s="30"/>
      <c r="O133" s="30"/>
      <c r="P133" s="30"/>
      <c r="Q133" s="30"/>
      <c r="R133" s="30"/>
      <c r="S133" s="30"/>
      <c r="T133" s="104" t="str">
        <f t="shared" si="13"/>
        <v/>
      </c>
      <c r="U133" s="104" t="str">
        <f t="shared" si="11"/>
        <v/>
      </c>
      <c r="V133" s="104">
        <f t="shared" si="14"/>
        <v>0</v>
      </c>
      <c r="W133" s="104">
        <f t="shared" si="12"/>
        <v>0</v>
      </c>
      <c r="X133" s="105"/>
      <c r="Y133" s="105"/>
      <c r="Z133" s="105"/>
      <c r="AA133" s="105"/>
      <c r="AB133" s="105"/>
    </row>
    <row r="134" spans="1:28" ht="15" x14ac:dyDescent="0.25">
      <c r="A134" s="10">
        <v>127</v>
      </c>
      <c r="B134" s="3"/>
      <c r="C134" s="3"/>
      <c r="D134" s="3"/>
      <c r="E134" s="9"/>
      <c r="F134" s="37"/>
      <c r="G134" s="110" t="str">
        <f t="shared" si="15"/>
        <v/>
      </c>
      <c r="H134" s="33"/>
      <c r="I134" s="30"/>
      <c r="J134" s="30"/>
      <c r="K134" s="30"/>
      <c r="L134" s="31"/>
      <c r="M134" s="33"/>
      <c r="N134" s="30"/>
      <c r="O134" s="30"/>
      <c r="P134" s="30"/>
      <c r="Q134" s="30"/>
      <c r="R134" s="30"/>
      <c r="S134" s="30"/>
      <c r="T134" s="104" t="str">
        <f t="shared" si="13"/>
        <v/>
      </c>
      <c r="U134" s="104" t="str">
        <f t="shared" si="11"/>
        <v/>
      </c>
      <c r="V134" s="104">
        <f t="shared" si="14"/>
        <v>0</v>
      </c>
      <c r="W134" s="104">
        <f t="shared" si="12"/>
        <v>0</v>
      </c>
      <c r="X134" s="105"/>
      <c r="Y134" s="105"/>
      <c r="Z134" s="105"/>
    </row>
    <row r="135" spans="1:28" ht="15" x14ac:dyDescent="0.25">
      <c r="A135" s="10">
        <v>128</v>
      </c>
      <c r="B135" s="3"/>
      <c r="C135" s="3"/>
      <c r="D135" s="3"/>
      <c r="E135" s="9"/>
      <c r="F135" s="37"/>
      <c r="G135" s="110" t="str">
        <f t="shared" si="15"/>
        <v/>
      </c>
      <c r="H135" s="33"/>
      <c r="I135" s="30"/>
      <c r="J135" s="30"/>
      <c r="K135" s="30"/>
      <c r="L135" s="31"/>
      <c r="M135" s="33"/>
      <c r="N135" s="30"/>
      <c r="O135" s="30"/>
      <c r="P135" s="30"/>
      <c r="Q135" s="30"/>
      <c r="R135" s="30"/>
      <c r="S135" s="30"/>
      <c r="T135" s="104" t="str">
        <f t="shared" si="13"/>
        <v/>
      </c>
      <c r="U135" s="104" t="str">
        <f t="shared" si="11"/>
        <v/>
      </c>
      <c r="V135" s="104">
        <f t="shared" si="14"/>
        <v>0</v>
      </c>
      <c r="W135" s="104">
        <f t="shared" si="12"/>
        <v>0</v>
      </c>
      <c r="X135" s="105"/>
      <c r="Y135" s="105"/>
      <c r="Z135" s="105"/>
    </row>
    <row r="136" spans="1:28" ht="15" x14ac:dyDescent="0.25">
      <c r="A136" s="10">
        <v>129</v>
      </c>
      <c r="B136" s="3"/>
      <c r="C136" s="3"/>
      <c r="D136" s="3"/>
      <c r="E136" s="9"/>
      <c r="F136" s="37"/>
      <c r="G136" s="110" t="str">
        <f t="shared" ref="G136:G157" si="16">IF(E136="","",(VLOOKUP(E136,$X$19:$Y$27,2,FALSE)))</f>
        <v/>
      </c>
      <c r="H136" s="33"/>
      <c r="I136" s="30"/>
      <c r="J136" s="30"/>
      <c r="K136" s="30"/>
      <c r="L136" s="31"/>
      <c r="M136" s="33"/>
      <c r="N136" s="30"/>
      <c r="O136" s="30"/>
      <c r="P136" s="30"/>
      <c r="Q136" s="30"/>
      <c r="R136" s="30"/>
      <c r="S136" s="30"/>
      <c r="T136" s="104" t="str">
        <f t="shared" si="13"/>
        <v/>
      </c>
      <c r="U136" s="104" t="str">
        <f t="shared" si="11"/>
        <v/>
      </c>
      <c r="V136" s="104">
        <f t="shared" si="14"/>
        <v>0</v>
      </c>
      <c r="W136" s="104">
        <f t="shared" si="12"/>
        <v>0</v>
      </c>
      <c r="X136" s="105"/>
      <c r="Y136" s="105"/>
      <c r="Z136" s="105"/>
    </row>
    <row r="137" spans="1:28" ht="15" x14ac:dyDescent="0.25">
      <c r="A137" s="10">
        <v>130</v>
      </c>
      <c r="B137" s="3"/>
      <c r="C137" s="3"/>
      <c r="D137" s="3"/>
      <c r="E137" s="9"/>
      <c r="F137" s="37"/>
      <c r="G137" s="110" t="str">
        <f t="shared" si="16"/>
        <v/>
      </c>
      <c r="H137" s="33"/>
      <c r="I137" s="30"/>
      <c r="J137" s="30"/>
      <c r="K137" s="30"/>
      <c r="L137" s="31"/>
      <c r="M137" s="33"/>
      <c r="N137" s="30"/>
      <c r="O137" s="30"/>
      <c r="P137" s="30"/>
      <c r="Q137" s="30"/>
      <c r="R137" s="30"/>
      <c r="S137" s="30"/>
      <c r="T137" s="104" t="str">
        <f t="shared" si="13"/>
        <v/>
      </c>
      <c r="U137" s="104" t="str">
        <f t="shared" ref="U137:U157" si="17">IF(V137&gt;=1,"X","")</f>
        <v/>
      </c>
      <c r="V137" s="104">
        <f t="shared" si="14"/>
        <v>0</v>
      </c>
      <c r="W137" s="104">
        <f t="shared" ref="W137:W157" si="18">IF(E137="QA",V137,0)</f>
        <v>0</v>
      </c>
      <c r="X137" s="105"/>
      <c r="Y137" s="105"/>
      <c r="Z137" s="105"/>
    </row>
    <row r="138" spans="1:28" ht="15" x14ac:dyDescent="0.25">
      <c r="A138" s="10">
        <v>131</v>
      </c>
      <c r="B138" s="3"/>
      <c r="C138" s="3"/>
      <c r="D138" s="3"/>
      <c r="E138" s="9"/>
      <c r="F138" s="37"/>
      <c r="G138" s="110" t="str">
        <f t="shared" si="16"/>
        <v/>
      </c>
      <c r="H138" s="33"/>
      <c r="I138" s="30"/>
      <c r="J138" s="30"/>
      <c r="K138" s="30"/>
      <c r="L138" s="31"/>
      <c r="M138" s="33"/>
      <c r="N138" s="30"/>
      <c r="O138" s="30"/>
      <c r="P138" s="30"/>
      <c r="Q138" s="30"/>
      <c r="R138" s="30"/>
      <c r="S138" s="30"/>
      <c r="T138" s="104" t="str">
        <f t="shared" ref="T138:T157" si="19">IF((SUM(H138:S138))&gt;0,SUM(H138:S138),"")</f>
        <v/>
      </c>
      <c r="U138" s="104" t="str">
        <f t="shared" si="17"/>
        <v/>
      </c>
      <c r="V138" s="104">
        <f t="shared" ref="V138:V157" si="20">IF(SUM(H138:S138)&gt;=500,1,0)</f>
        <v>0</v>
      </c>
      <c r="W138" s="104">
        <f t="shared" si="18"/>
        <v>0</v>
      </c>
      <c r="X138" s="105"/>
      <c r="Y138" s="105"/>
      <c r="Z138" s="105"/>
    </row>
    <row r="139" spans="1:28" ht="15" x14ac:dyDescent="0.25">
      <c r="A139" s="10">
        <v>132</v>
      </c>
      <c r="B139" s="3"/>
      <c r="C139" s="3"/>
      <c r="D139" s="3"/>
      <c r="E139" s="9"/>
      <c r="F139" s="37"/>
      <c r="G139" s="110" t="str">
        <f t="shared" si="16"/>
        <v/>
      </c>
      <c r="H139" s="33"/>
      <c r="I139" s="30"/>
      <c r="J139" s="30"/>
      <c r="K139" s="30"/>
      <c r="L139" s="31"/>
      <c r="M139" s="33"/>
      <c r="N139" s="30"/>
      <c r="O139" s="30"/>
      <c r="P139" s="30"/>
      <c r="Q139" s="30"/>
      <c r="R139" s="30"/>
      <c r="S139" s="30"/>
      <c r="T139" s="104" t="str">
        <f t="shared" si="19"/>
        <v/>
      </c>
      <c r="U139" s="104" t="str">
        <f t="shared" si="17"/>
        <v/>
      </c>
      <c r="V139" s="104">
        <f t="shared" si="20"/>
        <v>0</v>
      </c>
      <c r="W139" s="104">
        <f t="shared" si="18"/>
        <v>0</v>
      </c>
      <c r="X139" s="105"/>
      <c r="Y139" s="105"/>
      <c r="Z139" s="105"/>
    </row>
    <row r="140" spans="1:28" ht="15" x14ac:dyDescent="0.25">
      <c r="A140" s="10">
        <v>133</v>
      </c>
      <c r="B140" s="3"/>
      <c r="C140" s="3"/>
      <c r="D140" s="3"/>
      <c r="E140" s="9"/>
      <c r="F140" s="37"/>
      <c r="G140" s="110" t="str">
        <f t="shared" si="16"/>
        <v/>
      </c>
      <c r="H140" s="33"/>
      <c r="I140" s="30"/>
      <c r="J140" s="30"/>
      <c r="K140" s="30"/>
      <c r="L140" s="31"/>
      <c r="M140" s="33"/>
      <c r="N140" s="30"/>
      <c r="O140" s="30"/>
      <c r="P140" s="30"/>
      <c r="Q140" s="30"/>
      <c r="R140" s="30"/>
      <c r="S140" s="30"/>
      <c r="T140" s="104" t="str">
        <f t="shared" si="19"/>
        <v/>
      </c>
      <c r="U140" s="104" t="str">
        <f t="shared" si="17"/>
        <v/>
      </c>
      <c r="V140" s="104">
        <f t="shared" si="20"/>
        <v>0</v>
      </c>
      <c r="W140" s="104">
        <f t="shared" si="18"/>
        <v>0</v>
      </c>
      <c r="X140" s="105"/>
      <c r="Y140" s="105"/>
      <c r="Z140" s="105"/>
    </row>
    <row r="141" spans="1:28" ht="15" x14ac:dyDescent="0.25">
      <c r="A141" s="10">
        <v>134</v>
      </c>
      <c r="B141" s="3"/>
      <c r="C141" s="3"/>
      <c r="D141" s="3"/>
      <c r="E141" s="9"/>
      <c r="F141" s="37"/>
      <c r="G141" s="110" t="str">
        <f t="shared" si="16"/>
        <v/>
      </c>
      <c r="H141" s="33"/>
      <c r="I141" s="30"/>
      <c r="J141" s="30"/>
      <c r="K141" s="30"/>
      <c r="L141" s="31"/>
      <c r="M141" s="33"/>
      <c r="N141" s="30"/>
      <c r="O141" s="30"/>
      <c r="P141" s="30"/>
      <c r="Q141" s="30"/>
      <c r="R141" s="30"/>
      <c r="S141" s="30"/>
      <c r="T141" s="104" t="str">
        <f t="shared" si="19"/>
        <v/>
      </c>
      <c r="U141" s="104" t="str">
        <f t="shared" si="17"/>
        <v/>
      </c>
      <c r="V141" s="104">
        <f t="shared" si="20"/>
        <v>0</v>
      </c>
      <c r="W141" s="104">
        <f t="shared" si="18"/>
        <v>0</v>
      </c>
      <c r="X141" s="105"/>
      <c r="Y141" s="105"/>
      <c r="Z141" s="105"/>
    </row>
    <row r="142" spans="1:28" ht="15" x14ac:dyDescent="0.25">
      <c r="A142" s="10">
        <v>135</v>
      </c>
      <c r="B142" s="3"/>
      <c r="C142" s="3"/>
      <c r="D142" s="3"/>
      <c r="E142" s="9"/>
      <c r="F142" s="37"/>
      <c r="G142" s="110" t="str">
        <f t="shared" si="16"/>
        <v/>
      </c>
      <c r="H142" s="33"/>
      <c r="I142" s="30"/>
      <c r="J142" s="30"/>
      <c r="K142" s="30"/>
      <c r="L142" s="31"/>
      <c r="M142" s="33"/>
      <c r="N142" s="30"/>
      <c r="O142" s="30"/>
      <c r="P142" s="30"/>
      <c r="Q142" s="30"/>
      <c r="R142" s="30"/>
      <c r="S142" s="30"/>
      <c r="T142" s="104" t="str">
        <f t="shared" si="19"/>
        <v/>
      </c>
      <c r="U142" s="104" t="str">
        <f t="shared" si="17"/>
        <v/>
      </c>
      <c r="V142" s="104">
        <f t="shared" si="20"/>
        <v>0</v>
      </c>
      <c r="W142" s="104">
        <f t="shared" si="18"/>
        <v>0</v>
      </c>
      <c r="X142" s="105"/>
      <c r="Y142" s="105"/>
      <c r="Z142" s="105"/>
    </row>
    <row r="143" spans="1:28" ht="15" x14ac:dyDescent="0.25">
      <c r="A143" s="10">
        <v>136</v>
      </c>
      <c r="B143" s="3"/>
      <c r="C143" s="3"/>
      <c r="D143" s="3"/>
      <c r="E143" s="9"/>
      <c r="F143" s="37"/>
      <c r="G143" s="110" t="str">
        <f t="shared" si="16"/>
        <v/>
      </c>
      <c r="H143" s="33"/>
      <c r="I143" s="30"/>
      <c r="J143" s="30"/>
      <c r="K143" s="30"/>
      <c r="L143" s="31"/>
      <c r="M143" s="33"/>
      <c r="N143" s="30"/>
      <c r="O143" s="30"/>
      <c r="P143" s="30"/>
      <c r="Q143" s="30"/>
      <c r="R143" s="30"/>
      <c r="S143" s="30"/>
      <c r="T143" s="104" t="str">
        <f t="shared" si="19"/>
        <v/>
      </c>
      <c r="U143" s="104" t="str">
        <f t="shared" si="17"/>
        <v/>
      </c>
      <c r="V143" s="104">
        <f t="shared" si="20"/>
        <v>0</v>
      </c>
      <c r="W143" s="104">
        <f t="shared" si="18"/>
        <v>0</v>
      </c>
      <c r="X143" s="105"/>
      <c r="Y143" s="105"/>
      <c r="Z143" s="105"/>
    </row>
    <row r="144" spans="1:28" ht="15" x14ac:dyDescent="0.25">
      <c r="A144" s="10">
        <v>137</v>
      </c>
      <c r="B144" s="3"/>
      <c r="C144" s="3"/>
      <c r="D144" s="3"/>
      <c r="E144" s="9"/>
      <c r="F144" s="37"/>
      <c r="G144" s="110" t="str">
        <f t="shared" si="16"/>
        <v/>
      </c>
      <c r="H144" s="33"/>
      <c r="I144" s="30"/>
      <c r="J144" s="30"/>
      <c r="K144" s="30"/>
      <c r="L144" s="31"/>
      <c r="M144" s="33"/>
      <c r="N144" s="30"/>
      <c r="O144" s="30"/>
      <c r="P144" s="30"/>
      <c r="Q144" s="30"/>
      <c r="R144" s="30"/>
      <c r="S144" s="30"/>
      <c r="T144" s="104" t="str">
        <f t="shared" si="19"/>
        <v/>
      </c>
      <c r="U144" s="104" t="str">
        <f t="shared" si="17"/>
        <v/>
      </c>
      <c r="V144" s="104">
        <f t="shared" si="20"/>
        <v>0</v>
      </c>
      <c r="W144" s="104">
        <f t="shared" si="18"/>
        <v>0</v>
      </c>
      <c r="X144" s="105"/>
      <c r="Y144" s="105"/>
      <c r="Z144" s="105"/>
    </row>
    <row r="145" spans="1:28" ht="15" x14ac:dyDescent="0.25">
      <c r="A145" s="10">
        <v>138</v>
      </c>
      <c r="B145" s="3"/>
      <c r="C145" s="3"/>
      <c r="D145" s="3"/>
      <c r="E145" s="9"/>
      <c r="F145" s="37"/>
      <c r="G145" s="110" t="str">
        <f t="shared" si="16"/>
        <v/>
      </c>
      <c r="H145" s="33"/>
      <c r="I145" s="30"/>
      <c r="J145" s="30"/>
      <c r="K145" s="30"/>
      <c r="L145" s="31"/>
      <c r="M145" s="33"/>
      <c r="N145" s="30"/>
      <c r="O145" s="30"/>
      <c r="P145" s="30"/>
      <c r="Q145" s="30"/>
      <c r="R145" s="30"/>
      <c r="S145" s="30"/>
      <c r="T145" s="104" t="str">
        <f t="shared" si="19"/>
        <v/>
      </c>
      <c r="U145" s="104" t="str">
        <f t="shared" si="17"/>
        <v/>
      </c>
      <c r="V145" s="104">
        <f t="shared" si="20"/>
        <v>0</v>
      </c>
      <c r="W145" s="104">
        <f t="shared" si="18"/>
        <v>0</v>
      </c>
      <c r="X145" s="105"/>
      <c r="Y145" s="105"/>
      <c r="Z145" s="105"/>
    </row>
    <row r="146" spans="1:28" ht="15" x14ac:dyDescent="0.25">
      <c r="A146" s="10">
        <v>139</v>
      </c>
      <c r="B146" s="3"/>
      <c r="C146" s="3"/>
      <c r="D146" s="3"/>
      <c r="E146" s="9"/>
      <c r="F146" s="37"/>
      <c r="G146" s="110" t="str">
        <f t="shared" si="16"/>
        <v/>
      </c>
      <c r="H146" s="33"/>
      <c r="I146" s="30"/>
      <c r="J146" s="30"/>
      <c r="K146" s="30"/>
      <c r="L146" s="31"/>
      <c r="M146" s="33"/>
      <c r="N146" s="30"/>
      <c r="O146" s="30"/>
      <c r="P146" s="30"/>
      <c r="Q146" s="30"/>
      <c r="R146" s="30"/>
      <c r="S146" s="30"/>
      <c r="T146" s="104" t="str">
        <f t="shared" si="19"/>
        <v/>
      </c>
      <c r="U146" s="104" t="str">
        <f t="shared" si="17"/>
        <v/>
      </c>
      <c r="V146" s="104">
        <f t="shared" si="20"/>
        <v>0</v>
      </c>
      <c r="W146" s="104">
        <f t="shared" si="18"/>
        <v>0</v>
      </c>
      <c r="X146" s="105"/>
      <c r="Y146" s="105"/>
      <c r="Z146" s="105"/>
    </row>
    <row r="147" spans="1:28" ht="15" x14ac:dyDescent="0.25">
      <c r="A147" s="10">
        <v>140</v>
      </c>
      <c r="B147" s="3"/>
      <c r="C147" s="3"/>
      <c r="D147" s="3"/>
      <c r="E147" s="9"/>
      <c r="F147" s="37"/>
      <c r="G147" s="110" t="str">
        <f t="shared" si="16"/>
        <v/>
      </c>
      <c r="H147" s="33"/>
      <c r="I147" s="30"/>
      <c r="J147" s="30"/>
      <c r="K147" s="30"/>
      <c r="L147" s="31"/>
      <c r="M147" s="33"/>
      <c r="N147" s="30"/>
      <c r="O147" s="30"/>
      <c r="P147" s="30"/>
      <c r="Q147" s="30"/>
      <c r="R147" s="30"/>
      <c r="S147" s="30"/>
      <c r="T147" s="104" t="str">
        <f t="shared" si="19"/>
        <v/>
      </c>
      <c r="U147" s="104" t="str">
        <f t="shared" si="17"/>
        <v/>
      </c>
      <c r="V147" s="104">
        <f t="shared" si="20"/>
        <v>0</v>
      </c>
      <c r="W147" s="104">
        <f t="shared" si="18"/>
        <v>0</v>
      </c>
      <c r="X147" s="105"/>
      <c r="Y147" s="105"/>
      <c r="Z147" s="105"/>
    </row>
    <row r="148" spans="1:28" ht="15" x14ac:dyDescent="0.25">
      <c r="A148" s="10">
        <v>141</v>
      </c>
      <c r="B148" s="3"/>
      <c r="C148" s="3"/>
      <c r="D148" s="3"/>
      <c r="E148" s="9"/>
      <c r="F148" s="37"/>
      <c r="G148" s="110" t="str">
        <f t="shared" si="16"/>
        <v/>
      </c>
      <c r="H148" s="33"/>
      <c r="I148" s="30"/>
      <c r="J148" s="30"/>
      <c r="K148" s="30"/>
      <c r="L148" s="31"/>
      <c r="M148" s="33"/>
      <c r="N148" s="30"/>
      <c r="O148" s="30"/>
      <c r="P148" s="30"/>
      <c r="Q148" s="30"/>
      <c r="R148" s="30"/>
      <c r="S148" s="30"/>
      <c r="T148" s="104" t="str">
        <f t="shared" si="19"/>
        <v/>
      </c>
      <c r="U148" s="104" t="str">
        <f t="shared" si="17"/>
        <v/>
      </c>
      <c r="V148" s="104">
        <f t="shared" si="20"/>
        <v>0</v>
      </c>
      <c r="W148" s="104">
        <f t="shared" si="18"/>
        <v>0</v>
      </c>
      <c r="X148" s="105"/>
      <c r="Y148" s="105"/>
      <c r="Z148" s="105"/>
    </row>
    <row r="149" spans="1:28" ht="15" x14ac:dyDescent="0.25">
      <c r="A149" s="10">
        <v>142</v>
      </c>
      <c r="B149" s="3"/>
      <c r="C149" s="3"/>
      <c r="D149" s="3"/>
      <c r="E149" s="9"/>
      <c r="F149" s="37"/>
      <c r="G149" s="110" t="str">
        <f t="shared" si="16"/>
        <v/>
      </c>
      <c r="H149" s="33"/>
      <c r="I149" s="30"/>
      <c r="J149" s="30"/>
      <c r="K149" s="30"/>
      <c r="L149" s="31"/>
      <c r="M149" s="33"/>
      <c r="N149" s="30"/>
      <c r="O149" s="30"/>
      <c r="P149" s="30"/>
      <c r="Q149" s="30"/>
      <c r="R149" s="30"/>
      <c r="S149" s="30"/>
      <c r="T149" s="104" t="str">
        <f t="shared" si="19"/>
        <v/>
      </c>
      <c r="U149" s="104" t="str">
        <f t="shared" si="17"/>
        <v/>
      </c>
      <c r="V149" s="104">
        <f t="shared" si="20"/>
        <v>0</v>
      </c>
      <c r="W149" s="104">
        <f t="shared" si="18"/>
        <v>0</v>
      </c>
      <c r="X149" s="105"/>
      <c r="Y149" s="105"/>
      <c r="Z149" s="105"/>
    </row>
    <row r="150" spans="1:28" ht="15" x14ac:dyDescent="0.25">
      <c r="A150" s="10">
        <v>143</v>
      </c>
      <c r="B150" s="3"/>
      <c r="C150" s="3"/>
      <c r="D150" s="3"/>
      <c r="E150" s="9"/>
      <c r="F150" s="37"/>
      <c r="G150" s="110" t="str">
        <f t="shared" si="16"/>
        <v/>
      </c>
      <c r="H150" s="33"/>
      <c r="I150" s="30"/>
      <c r="J150" s="30"/>
      <c r="K150" s="30"/>
      <c r="L150" s="31"/>
      <c r="M150" s="33"/>
      <c r="N150" s="30"/>
      <c r="O150" s="30"/>
      <c r="P150" s="30"/>
      <c r="Q150" s="30"/>
      <c r="R150" s="30"/>
      <c r="S150" s="30"/>
      <c r="T150" s="104" t="str">
        <f t="shared" si="19"/>
        <v/>
      </c>
      <c r="U150" s="104" t="str">
        <f t="shared" si="17"/>
        <v/>
      </c>
      <c r="V150" s="104">
        <f t="shared" si="20"/>
        <v>0</v>
      </c>
      <c r="W150" s="104">
        <f t="shared" si="18"/>
        <v>0</v>
      </c>
      <c r="X150" s="105"/>
      <c r="Y150" s="105"/>
      <c r="Z150" s="105"/>
    </row>
    <row r="151" spans="1:28" ht="15" x14ac:dyDescent="0.25">
      <c r="A151" s="10">
        <v>144</v>
      </c>
      <c r="B151" s="3"/>
      <c r="C151" s="3"/>
      <c r="D151" s="3"/>
      <c r="E151" s="9"/>
      <c r="F151" s="37"/>
      <c r="G151" s="110" t="str">
        <f t="shared" si="16"/>
        <v/>
      </c>
      <c r="H151" s="33"/>
      <c r="I151" s="30"/>
      <c r="J151" s="30"/>
      <c r="K151" s="30"/>
      <c r="L151" s="31"/>
      <c r="M151" s="33"/>
      <c r="N151" s="30"/>
      <c r="O151" s="30"/>
      <c r="P151" s="30"/>
      <c r="Q151" s="30"/>
      <c r="R151" s="30"/>
      <c r="S151" s="30"/>
      <c r="T151" s="104" t="str">
        <f t="shared" si="19"/>
        <v/>
      </c>
      <c r="U151" s="104" t="str">
        <f t="shared" si="17"/>
        <v/>
      </c>
      <c r="V151" s="104">
        <f t="shared" si="20"/>
        <v>0</v>
      </c>
      <c r="W151" s="104">
        <f t="shared" si="18"/>
        <v>0</v>
      </c>
      <c r="X151" s="105"/>
      <c r="Y151" s="105"/>
      <c r="Z151" s="105"/>
    </row>
    <row r="152" spans="1:28" ht="15" x14ac:dyDescent="0.25">
      <c r="A152" s="10">
        <v>145</v>
      </c>
      <c r="B152" s="3"/>
      <c r="C152" s="3"/>
      <c r="D152" s="3"/>
      <c r="E152" s="9"/>
      <c r="F152" s="37"/>
      <c r="G152" s="110" t="str">
        <f t="shared" si="16"/>
        <v/>
      </c>
      <c r="H152" s="33"/>
      <c r="I152" s="30"/>
      <c r="J152" s="30"/>
      <c r="K152" s="30"/>
      <c r="L152" s="31"/>
      <c r="M152" s="33"/>
      <c r="N152" s="30"/>
      <c r="O152" s="30"/>
      <c r="P152" s="30"/>
      <c r="Q152" s="30"/>
      <c r="R152" s="30"/>
      <c r="S152" s="30"/>
      <c r="T152" s="104" t="str">
        <f t="shared" si="19"/>
        <v/>
      </c>
      <c r="U152" s="104" t="str">
        <f t="shared" si="17"/>
        <v/>
      </c>
      <c r="V152" s="104">
        <f t="shared" si="20"/>
        <v>0</v>
      </c>
      <c r="W152" s="104">
        <f t="shared" si="18"/>
        <v>0</v>
      </c>
      <c r="X152" s="105"/>
      <c r="Y152" s="105"/>
      <c r="Z152" s="105"/>
    </row>
    <row r="153" spans="1:28" ht="15" x14ac:dyDescent="0.25">
      <c r="A153" s="10">
        <v>146</v>
      </c>
      <c r="B153" s="3"/>
      <c r="C153" s="3"/>
      <c r="D153" s="3"/>
      <c r="E153" s="9"/>
      <c r="F153" s="37"/>
      <c r="G153" s="110" t="str">
        <f t="shared" si="16"/>
        <v/>
      </c>
      <c r="H153" s="33"/>
      <c r="I153" s="30"/>
      <c r="J153" s="30"/>
      <c r="K153" s="30"/>
      <c r="L153" s="31"/>
      <c r="M153" s="33"/>
      <c r="N153" s="30"/>
      <c r="O153" s="30"/>
      <c r="P153" s="30"/>
      <c r="Q153" s="30"/>
      <c r="R153" s="30"/>
      <c r="S153" s="30"/>
      <c r="T153" s="104" t="str">
        <f t="shared" si="19"/>
        <v/>
      </c>
      <c r="U153" s="104" t="str">
        <f t="shared" si="17"/>
        <v/>
      </c>
      <c r="V153" s="104">
        <f t="shared" si="20"/>
        <v>0</v>
      </c>
      <c r="W153" s="104">
        <f t="shared" si="18"/>
        <v>0</v>
      </c>
      <c r="X153" s="105"/>
      <c r="Y153" s="105"/>
      <c r="Z153" s="105"/>
    </row>
    <row r="154" spans="1:28" ht="15" x14ac:dyDescent="0.25">
      <c r="A154" s="10">
        <v>147</v>
      </c>
      <c r="B154" s="3"/>
      <c r="C154" s="3"/>
      <c r="D154" s="3"/>
      <c r="E154" s="9"/>
      <c r="F154" s="37"/>
      <c r="G154" s="110" t="str">
        <f t="shared" si="16"/>
        <v/>
      </c>
      <c r="H154" s="33"/>
      <c r="I154" s="30"/>
      <c r="J154" s="30"/>
      <c r="K154" s="30"/>
      <c r="L154" s="31"/>
      <c r="M154" s="33"/>
      <c r="N154" s="30"/>
      <c r="O154" s="30"/>
      <c r="P154" s="30"/>
      <c r="Q154" s="30"/>
      <c r="R154" s="30"/>
      <c r="S154" s="30"/>
      <c r="T154" s="104" t="str">
        <f t="shared" si="19"/>
        <v/>
      </c>
      <c r="U154" s="104" t="str">
        <f t="shared" si="17"/>
        <v/>
      </c>
      <c r="V154" s="104">
        <f t="shared" si="20"/>
        <v>0</v>
      </c>
      <c r="W154" s="104">
        <f t="shared" si="18"/>
        <v>0</v>
      </c>
      <c r="X154" s="105"/>
      <c r="Y154" s="105"/>
      <c r="Z154" s="105"/>
    </row>
    <row r="155" spans="1:28" ht="15" x14ac:dyDescent="0.25">
      <c r="A155" s="10">
        <v>148</v>
      </c>
      <c r="B155" s="3"/>
      <c r="C155" s="3"/>
      <c r="D155" s="3"/>
      <c r="E155" s="9"/>
      <c r="F155" s="37"/>
      <c r="G155" s="110" t="str">
        <f t="shared" si="16"/>
        <v/>
      </c>
      <c r="H155" s="33"/>
      <c r="I155" s="30"/>
      <c r="J155" s="30"/>
      <c r="K155" s="30"/>
      <c r="L155" s="31"/>
      <c r="M155" s="33"/>
      <c r="N155" s="30"/>
      <c r="O155" s="30"/>
      <c r="P155" s="30"/>
      <c r="Q155" s="30"/>
      <c r="R155" s="30"/>
      <c r="S155" s="30"/>
      <c r="T155" s="104" t="str">
        <f t="shared" si="19"/>
        <v/>
      </c>
      <c r="U155" s="104" t="str">
        <f t="shared" si="17"/>
        <v/>
      </c>
      <c r="V155" s="104">
        <f t="shared" si="20"/>
        <v>0</v>
      </c>
      <c r="W155" s="104">
        <f t="shared" si="18"/>
        <v>0</v>
      </c>
      <c r="X155" s="105"/>
      <c r="Y155" s="105"/>
      <c r="Z155" s="105"/>
    </row>
    <row r="156" spans="1:28" ht="15" x14ac:dyDescent="0.25">
      <c r="A156" s="10">
        <v>149</v>
      </c>
      <c r="B156" s="3"/>
      <c r="C156" s="3"/>
      <c r="D156" s="3"/>
      <c r="E156" s="9"/>
      <c r="F156" s="37"/>
      <c r="G156" s="110" t="str">
        <f t="shared" si="16"/>
        <v/>
      </c>
      <c r="H156" s="33"/>
      <c r="I156" s="30"/>
      <c r="J156" s="30"/>
      <c r="K156" s="30"/>
      <c r="L156" s="31"/>
      <c r="M156" s="33"/>
      <c r="N156" s="30"/>
      <c r="O156" s="30"/>
      <c r="P156" s="30"/>
      <c r="Q156" s="30"/>
      <c r="R156" s="30"/>
      <c r="S156" s="30"/>
      <c r="T156" s="104" t="str">
        <f t="shared" si="19"/>
        <v/>
      </c>
      <c r="U156" s="104" t="str">
        <f t="shared" si="17"/>
        <v/>
      </c>
      <c r="V156" s="104">
        <f t="shared" si="20"/>
        <v>0</v>
      </c>
      <c r="W156" s="104">
        <f t="shared" si="18"/>
        <v>0</v>
      </c>
      <c r="X156" s="105"/>
      <c r="Y156" s="105"/>
      <c r="Z156" s="105"/>
    </row>
    <row r="157" spans="1:28" ht="15" x14ac:dyDescent="0.25">
      <c r="A157" s="10">
        <v>150</v>
      </c>
      <c r="B157" s="3"/>
      <c r="C157" s="3"/>
      <c r="D157" s="3"/>
      <c r="E157" s="9"/>
      <c r="F157" s="37"/>
      <c r="G157" s="110" t="str">
        <f t="shared" si="16"/>
        <v/>
      </c>
      <c r="H157" s="33"/>
      <c r="I157" s="30"/>
      <c r="J157" s="30"/>
      <c r="K157" s="30"/>
      <c r="L157" s="31"/>
      <c r="M157" s="33"/>
      <c r="N157" s="30"/>
      <c r="O157" s="30"/>
      <c r="P157" s="30"/>
      <c r="Q157" s="30"/>
      <c r="R157" s="30"/>
      <c r="S157" s="30"/>
      <c r="T157" s="104" t="str">
        <f t="shared" si="19"/>
        <v/>
      </c>
      <c r="U157" s="104" t="str">
        <f t="shared" si="17"/>
        <v/>
      </c>
      <c r="V157" s="104">
        <f t="shared" si="20"/>
        <v>0</v>
      </c>
      <c r="W157" s="104">
        <f t="shared" si="18"/>
        <v>0</v>
      </c>
      <c r="X157" s="105"/>
      <c r="Y157" s="105"/>
      <c r="Z157" s="105"/>
    </row>
    <row r="158" spans="1:28" ht="14.25" x14ac:dyDescent="0.2">
      <c r="B158" s="3"/>
      <c r="C158" s="3"/>
      <c r="D158" s="3"/>
      <c r="E158" s="9"/>
      <c r="F158" s="9"/>
      <c r="G158" s="105"/>
      <c r="H158" s="26"/>
      <c r="I158" s="26"/>
      <c r="J158" s="26"/>
      <c r="K158" s="26"/>
      <c r="L158" s="27"/>
      <c r="M158" s="34"/>
      <c r="N158" s="28"/>
      <c r="O158" s="26"/>
      <c r="P158" s="26"/>
      <c r="Q158" s="26"/>
      <c r="R158" s="26"/>
      <c r="S158" s="26"/>
      <c r="X158" s="105"/>
      <c r="Y158" s="105"/>
      <c r="Z158" s="105"/>
      <c r="AA158" s="105"/>
      <c r="AB158" s="105"/>
    </row>
    <row r="159" spans="1:28" ht="14.25" x14ac:dyDescent="0.2">
      <c r="B159" s="3"/>
      <c r="C159" s="3"/>
      <c r="D159" s="3"/>
      <c r="E159" s="9"/>
      <c r="F159" s="9"/>
      <c r="G159" s="105"/>
      <c r="H159" s="26"/>
      <c r="I159" s="26"/>
      <c r="J159" s="26"/>
      <c r="K159" s="26"/>
      <c r="L159" s="27"/>
      <c r="M159" s="34"/>
      <c r="N159" s="28"/>
      <c r="O159" s="26"/>
      <c r="P159" s="26"/>
      <c r="Q159" s="26"/>
      <c r="R159" s="26"/>
      <c r="S159" s="26"/>
      <c r="X159" s="105"/>
      <c r="Y159" s="105"/>
      <c r="Z159" s="105"/>
      <c r="AA159" s="105"/>
      <c r="AB159" s="105"/>
    </row>
    <row r="160" spans="1:28" ht="14.25" x14ac:dyDescent="0.2">
      <c r="B160" s="3"/>
      <c r="C160" s="3"/>
      <c r="D160" s="3"/>
      <c r="E160" s="9"/>
      <c r="F160" s="9"/>
      <c r="G160" s="105"/>
      <c r="H160" s="26"/>
      <c r="I160" s="26"/>
      <c r="J160" s="26"/>
      <c r="K160" s="26"/>
      <c r="L160" s="27"/>
      <c r="M160" s="34"/>
      <c r="N160" s="28"/>
      <c r="O160" s="26"/>
      <c r="P160" s="26"/>
      <c r="Q160" s="26"/>
      <c r="R160" s="26"/>
      <c r="S160" s="26"/>
      <c r="X160" s="105"/>
      <c r="Y160" s="105"/>
      <c r="Z160" s="105"/>
      <c r="AA160" s="105"/>
      <c r="AB160" s="105"/>
    </row>
    <row r="161" spans="2:28" ht="14.25" x14ac:dyDescent="0.2">
      <c r="B161" s="3"/>
      <c r="C161" s="3"/>
      <c r="D161" s="3"/>
      <c r="E161" s="9"/>
      <c r="F161" s="9"/>
      <c r="G161" s="105"/>
      <c r="H161" s="26"/>
      <c r="I161" s="26"/>
      <c r="J161" s="26"/>
      <c r="K161" s="26"/>
      <c r="L161" s="27"/>
      <c r="M161" s="34"/>
      <c r="N161" s="28"/>
      <c r="O161" s="26"/>
      <c r="P161" s="26"/>
      <c r="Q161" s="26"/>
      <c r="R161" s="26"/>
      <c r="S161" s="26"/>
      <c r="X161" s="105"/>
      <c r="Y161" s="105"/>
      <c r="Z161" s="105"/>
      <c r="AA161" s="105"/>
      <c r="AB161" s="105"/>
    </row>
    <row r="162" spans="2:28" ht="14.25" x14ac:dyDescent="0.2">
      <c r="B162" s="3"/>
      <c r="C162" s="3"/>
      <c r="D162" s="3"/>
      <c r="E162" s="9"/>
      <c r="F162" s="9"/>
      <c r="G162" s="105"/>
      <c r="H162" s="26"/>
      <c r="I162" s="26"/>
      <c r="J162" s="26"/>
      <c r="K162" s="26"/>
      <c r="L162" s="27"/>
      <c r="M162" s="34"/>
      <c r="N162" s="28"/>
      <c r="O162" s="26"/>
      <c r="P162" s="26"/>
      <c r="Q162" s="26"/>
      <c r="R162" s="26"/>
      <c r="S162" s="26"/>
      <c r="X162" s="105"/>
      <c r="Y162" s="105"/>
      <c r="Z162" s="105"/>
      <c r="AA162" s="105"/>
      <c r="AB162" s="105"/>
    </row>
    <row r="163" spans="2:28" ht="14.25" x14ac:dyDescent="0.2">
      <c r="B163" s="3"/>
      <c r="C163" s="3"/>
      <c r="D163" s="3"/>
      <c r="E163" s="9"/>
      <c r="F163" s="9"/>
      <c r="G163" s="105"/>
      <c r="H163" s="26"/>
      <c r="I163" s="26"/>
      <c r="J163" s="26"/>
      <c r="K163" s="26"/>
      <c r="L163" s="27"/>
      <c r="M163" s="34"/>
      <c r="N163" s="28"/>
      <c r="O163" s="26"/>
      <c r="P163" s="26"/>
      <c r="Q163" s="26"/>
      <c r="R163" s="26"/>
      <c r="S163" s="26"/>
      <c r="X163" s="105"/>
      <c r="Y163" s="105"/>
      <c r="Z163" s="105"/>
      <c r="AA163" s="105"/>
      <c r="AB163" s="105"/>
    </row>
    <row r="164" spans="2:28" ht="14.25" x14ac:dyDescent="0.2">
      <c r="B164" s="3"/>
      <c r="C164" s="3"/>
      <c r="D164" s="3"/>
      <c r="E164" s="9"/>
      <c r="F164" s="9"/>
      <c r="G164" s="105"/>
      <c r="H164" s="26"/>
      <c r="I164" s="26"/>
      <c r="J164" s="26"/>
      <c r="K164" s="26"/>
      <c r="L164" s="27"/>
      <c r="M164" s="34"/>
      <c r="N164" s="28"/>
      <c r="O164" s="26"/>
      <c r="P164" s="26"/>
      <c r="Q164" s="26"/>
      <c r="R164" s="26"/>
      <c r="S164" s="26"/>
      <c r="X164" s="105"/>
      <c r="Y164" s="105"/>
      <c r="Z164" s="105"/>
      <c r="AA164" s="105"/>
      <c r="AB164" s="105"/>
    </row>
    <row r="165" spans="2:28" ht="14.25" x14ac:dyDescent="0.2">
      <c r="B165" s="3"/>
      <c r="C165" s="3"/>
      <c r="D165" s="3"/>
      <c r="E165" s="9"/>
      <c r="F165" s="9"/>
      <c r="G165" s="105"/>
      <c r="H165" s="26"/>
      <c r="I165" s="26"/>
      <c r="J165" s="26"/>
      <c r="K165" s="26"/>
      <c r="L165" s="27"/>
      <c r="M165" s="34"/>
      <c r="N165" s="28"/>
      <c r="O165" s="26"/>
      <c r="P165" s="26"/>
      <c r="Q165" s="26"/>
      <c r="R165" s="26"/>
      <c r="S165" s="26"/>
      <c r="X165" s="105"/>
      <c r="Y165" s="105"/>
      <c r="Z165" s="105"/>
      <c r="AA165" s="105"/>
      <c r="AB165" s="105"/>
    </row>
    <row r="166" spans="2:28" ht="14.25" x14ac:dyDescent="0.2">
      <c r="B166" s="3"/>
      <c r="C166" s="3"/>
      <c r="D166" s="3"/>
      <c r="E166" s="9"/>
      <c r="F166" s="9"/>
      <c r="G166" s="105"/>
      <c r="H166" s="26"/>
      <c r="I166" s="26"/>
      <c r="J166" s="26"/>
      <c r="K166" s="26"/>
      <c r="L166" s="27"/>
      <c r="M166" s="34"/>
      <c r="N166" s="28"/>
      <c r="O166" s="26"/>
      <c r="P166" s="26"/>
      <c r="Q166" s="26"/>
      <c r="R166" s="26"/>
      <c r="S166" s="26"/>
      <c r="X166" s="105"/>
      <c r="Y166" s="105"/>
      <c r="Z166" s="105"/>
      <c r="AA166" s="105"/>
      <c r="AB166" s="105"/>
    </row>
    <row r="167" spans="2:28" ht="14.25" x14ac:dyDescent="0.2">
      <c r="B167" s="3"/>
      <c r="C167" s="3"/>
      <c r="D167" s="3"/>
      <c r="E167" s="9"/>
      <c r="F167" s="9"/>
      <c r="G167" s="105"/>
      <c r="H167" s="26"/>
      <c r="I167" s="26"/>
      <c r="J167" s="26"/>
      <c r="K167" s="26"/>
      <c r="L167" s="27"/>
      <c r="M167" s="34"/>
      <c r="N167" s="28"/>
      <c r="O167" s="26"/>
      <c r="P167" s="26"/>
      <c r="Q167" s="26"/>
      <c r="R167" s="26"/>
      <c r="S167" s="26"/>
      <c r="X167" s="105"/>
      <c r="Y167" s="105"/>
      <c r="Z167" s="105"/>
      <c r="AA167" s="105"/>
      <c r="AB167" s="105"/>
    </row>
    <row r="168" spans="2:28" ht="14.25" x14ac:dyDescent="0.2">
      <c r="B168" s="3"/>
      <c r="C168" s="3"/>
      <c r="D168" s="3"/>
      <c r="E168" s="9"/>
      <c r="F168" s="9"/>
      <c r="G168" s="105"/>
      <c r="H168" s="26"/>
      <c r="I168" s="26"/>
      <c r="J168" s="26"/>
      <c r="K168" s="26"/>
      <c r="L168" s="27"/>
      <c r="M168" s="34"/>
      <c r="N168" s="28"/>
      <c r="O168" s="26"/>
      <c r="P168" s="26"/>
      <c r="Q168" s="26"/>
      <c r="R168" s="26"/>
      <c r="S168" s="26"/>
      <c r="X168" s="105"/>
      <c r="Y168" s="105"/>
      <c r="Z168" s="105"/>
      <c r="AA168" s="105"/>
      <c r="AB168" s="105"/>
    </row>
    <row r="169" spans="2:28" ht="14.25" x14ac:dyDescent="0.2">
      <c r="B169" s="3"/>
      <c r="C169" s="3"/>
      <c r="D169" s="3"/>
      <c r="E169" s="9"/>
      <c r="F169" s="9"/>
      <c r="G169" s="105"/>
      <c r="H169" s="26"/>
      <c r="I169" s="26"/>
      <c r="J169" s="26"/>
      <c r="K169" s="26"/>
      <c r="L169" s="27"/>
      <c r="M169" s="34"/>
      <c r="N169" s="28"/>
      <c r="O169" s="26"/>
      <c r="P169" s="26"/>
      <c r="Q169" s="26"/>
      <c r="R169" s="26"/>
      <c r="S169" s="26"/>
      <c r="X169" s="105"/>
      <c r="Y169" s="105"/>
      <c r="Z169" s="105"/>
      <c r="AA169" s="105"/>
      <c r="AB169" s="105"/>
    </row>
    <row r="170" spans="2:28" ht="14.25" x14ac:dyDescent="0.2">
      <c r="B170" s="3"/>
      <c r="C170" s="3"/>
      <c r="D170" s="3"/>
      <c r="E170" s="9"/>
      <c r="F170" s="9"/>
      <c r="G170" s="105"/>
      <c r="H170" s="26"/>
      <c r="I170" s="26"/>
      <c r="J170" s="26"/>
      <c r="K170" s="26"/>
      <c r="L170" s="27"/>
      <c r="M170" s="34"/>
      <c r="N170" s="28"/>
      <c r="O170" s="26"/>
      <c r="P170" s="26"/>
      <c r="Q170" s="26"/>
      <c r="R170" s="26"/>
      <c r="S170" s="26"/>
      <c r="X170" s="105"/>
      <c r="Y170" s="105"/>
      <c r="Z170" s="105"/>
      <c r="AA170" s="105"/>
      <c r="AB170" s="105"/>
    </row>
    <row r="171" spans="2:28" ht="14.25" x14ac:dyDescent="0.2">
      <c r="B171" s="3"/>
      <c r="C171" s="3"/>
      <c r="D171" s="3"/>
      <c r="E171" s="9"/>
      <c r="F171" s="9"/>
      <c r="G171" s="105"/>
      <c r="H171" s="26"/>
      <c r="I171" s="26"/>
      <c r="J171" s="26"/>
      <c r="K171" s="26"/>
      <c r="L171" s="27"/>
      <c r="M171" s="34"/>
      <c r="N171" s="28"/>
      <c r="O171" s="26"/>
      <c r="P171" s="26"/>
      <c r="Q171" s="26"/>
      <c r="R171" s="26"/>
      <c r="S171" s="26"/>
      <c r="X171" s="105"/>
      <c r="Y171" s="105"/>
      <c r="Z171" s="105"/>
      <c r="AA171" s="105"/>
      <c r="AB171" s="105"/>
    </row>
    <row r="172" spans="2:28" ht="14.25" x14ac:dyDescent="0.2">
      <c r="B172" s="3"/>
      <c r="C172" s="3"/>
      <c r="D172" s="3"/>
      <c r="E172" s="9"/>
      <c r="F172" s="9"/>
      <c r="G172" s="105"/>
      <c r="H172" s="26"/>
      <c r="I172" s="26"/>
      <c r="J172" s="26"/>
      <c r="K172" s="26"/>
      <c r="L172" s="27"/>
      <c r="M172" s="34"/>
      <c r="N172" s="28"/>
      <c r="O172" s="26"/>
      <c r="P172" s="26"/>
      <c r="Q172" s="26"/>
      <c r="R172" s="26"/>
      <c r="S172" s="26"/>
      <c r="X172" s="105"/>
      <c r="Y172" s="105"/>
      <c r="Z172" s="105"/>
      <c r="AA172" s="105"/>
      <c r="AB172" s="105"/>
    </row>
    <row r="173" spans="2:28" ht="14.25" x14ac:dyDescent="0.2">
      <c r="B173" s="3"/>
      <c r="C173" s="3"/>
      <c r="D173" s="3"/>
      <c r="E173" s="9"/>
      <c r="F173" s="9"/>
      <c r="G173" s="105"/>
      <c r="H173" s="15"/>
      <c r="I173" s="15"/>
      <c r="J173" s="15"/>
      <c r="K173" s="15"/>
      <c r="L173" s="16"/>
      <c r="M173" s="35"/>
      <c r="N173" s="17"/>
      <c r="O173" s="15"/>
      <c r="P173" s="15"/>
      <c r="Q173" s="15"/>
      <c r="R173" s="15"/>
      <c r="S173" s="15"/>
      <c r="X173" s="105"/>
      <c r="Y173" s="105"/>
      <c r="Z173" s="105"/>
      <c r="AA173" s="105"/>
      <c r="AB173" s="105"/>
    </row>
    <row r="174" spans="2:28" ht="14.25" x14ac:dyDescent="0.2">
      <c r="B174" s="3"/>
      <c r="C174" s="3"/>
      <c r="D174" s="3"/>
      <c r="E174" s="9"/>
      <c r="F174" s="9"/>
      <c r="G174" s="105"/>
      <c r="H174" s="15"/>
      <c r="I174" s="15"/>
      <c r="J174" s="15"/>
      <c r="K174" s="15"/>
      <c r="L174" s="16"/>
      <c r="M174" s="35"/>
      <c r="N174" s="17"/>
      <c r="O174" s="15"/>
      <c r="P174" s="15"/>
      <c r="Q174" s="15"/>
      <c r="R174" s="15"/>
      <c r="S174" s="15"/>
      <c r="X174" s="105"/>
      <c r="Y174" s="105"/>
      <c r="Z174" s="105"/>
      <c r="AA174" s="105"/>
      <c r="AB174" s="105"/>
    </row>
    <row r="175" spans="2:28" ht="14.25" x14ac:dyDescent="0.2">
      <c r="B175" s="3"/>
      <c r="C175" s="3"/>
      <c r="D175" s="3"/>
      <c r="E175" s="9"/>
      <c r="F175" s="9"/>
      <c r="G175" s="105"/>
      <c r="H175" s="15"/>
      <c r="I175" s="15"/>
      <c r="J175" s="15"/>
      <c r="K175" s="15"/>
      <c r="L175" s="16"/>
      <c r="M175" s="35"/>
      <c r="N175" s="17"/>
      <c r="O175" s="15"/>
      <c r="P175" s="15"/>
      <c r="Q175" s="15"/>
      <c r="R175" s="15"/>
      <c r="S175" s="15"/>
      <c r="X175" s="105"/>
      <c r="Y175" s="105"/>
      <c r="Z175" s="105"/>
      <c r="AA175" s="105"/>
      <c r="AB175" s="105"/>
    </row>
    <row r="176" spans="2:28" ht="14.25" x14ac:dyDescent="0.2">
      <c r="B176" s="3"/>
      <c r="C176" s="3"/>
      <c r="D176" s="3"/>
      <c r="E176" s="9"/>
      <c r="F176" s="9"/>
      <c r="G176" s="105"/>
      <c r="H176" s="15"/>
      <c r="I176" s="15"/>
      <c r="J176" s="15"/>
      <c r="K176" s="15"/>
      <c r="L176" s="16"/>
      <c r="M176" s="35"/>
      <c r="N176" s="17"/>
      <c r="O176" s="15"/>
      <c r="P176" s="15"/>
      <c r="Q176" s="15"/>
      <c r="R176" s="15"/>
      <c r="S176" s="15"/>
      <c r="X176" s="105"/>
      <c r="Y176" s="105"/>
      <c r="Z176" s="105"/>
      <c r="AA176" s="105"/>
      <c r="AB176" s="105"/>
    </row>
    <row r="177" spans="2:28" ht="14.25" x14ac:dyDescent="0.2">
      <c r="B177" s="3"/>
      <c r="C177" s="3"/>
      <c r="D177" s="3"/>
      <c r="E177" s="9"/>
      <c r="F177" s="9"/>
      <c r="G177" s="105"/>
      <c r="H177" s="15"/>
      <c r="I177" s="15"/>
      <c r="J177" s="15"/>
      <c r="K177" s="15"/>
      <c r="L177" s="16"/>
      <c r="M177" s="35"/>
      <c r="N177" s="17"/>
      <c r="O177" s="15"/>
      <c r="P177" s="15"/>
      <c r="Q177" s="15"/>
      <c r="R177" s="15"/>
      <c r="S177" s="15"/>
      <c r="X177" s="105"/>
      <c r="Y177" s="105"/>
      <c r="Z177" s="105"/>
      <c r="AA177" s="105"/>
      <c r="AB177" s="105"/>
    </row>
    <row r="178" spans="2:28" ht="14.25" x14ac:dyDescent="0.2">
      <c r="B178" s="3"/>
      <c r="C178" s="3"/>
      <c r="D178" s="3"/>
      <c r="E178" s="9"/>
      <c r="F178" s="9"/>
      <c r="G178" s="105"/>
      <c r="H178" s="15"/>
      <c r="I178" s="15"/>
      <c r="J178" s="15"/>
      <c r="K178" s="15"/>
      <c r="L178" s="16"/>
      <c r="M178" s="35"/>
      <c r="N178" s="17"/>
      <c r="O178" s="15"/>
      <c r="P178" s="15"/>
      <c r="Q178" s="15"/>
      <c r="R178" s="15"/>
      <c r="S178" s="15"/>
      <c r="X178" s="105"/>
      <c r="Y178" s="105"/>
      <c r="Z178" s="105"/>
      <c r="AA178" s="105"/>
      <c r="AB178" s="105"/>
    </row>
    <row r="179" spans="2:28" ht="14.25" x14ac:dyDescent="0.2">
      <c r="B179" s="3"/>
      <c r="C179" s="3"/>
      <c r="D179" s="3"/>
      <c r="E179" s="9"/>
      <c r="F179" s="9"/>
      <c r="G179" s="105"/>
      <c r="H179" s="15"/>
      <c r="I179" s="15"/>
      <c r="J179" s="15"/>
      <c r="K179" s="15"/>
      <c r="L179" s="16"/>
      <c r="M179" s="17"/>
      <c r="N179" s="17"/>
      <c r="O179" s="15"/>
      <c r="P179" s="15"/>
      <c r="Q179" s="15"/>
      <c r="R179" s="15"/>
      <c r="S179" s="15"/>
      <c r="X179" s="105"/>
      <c r="Y179" s="105"/>
      <c r="Z179" s="105"/>
      <c r="AA179" s="105"/>
      <c r="AB179" s="105"/>
    </row>
    <row r="180" spans="2:28" ht="14.25" x14ac:dyDescent="0.2">
      <c r="B180" s="3"/>
      <c r="C180" s="3"/>
      <c r="D180" s="3"/>
      <c r="E180" s="9"/>
      <c r="F180" s="9"/>
      <c r="G180" s="105"/>
      <c r="H180" s="15"/>
      <c r="I180" s="15"/>
      <c r="J180" s="15"/>
      <c r="K180" s="15"/>
      <c r="L180" s="16"/>
      <c r="M180" s="17"/>
      <c r="N180" s="17"/>
      <c r="O180" s="15"/>
      <c r="P180" s="15"/>
      <c r="Q180" s="15"/>
      <c r="R180" s="15"/>
      <c r="S180" s="15"/>
      <c r="X180" s="105"/>
      <c r="Y180" s="105"/>
      <c r="Z180" s="105"/>
      <c r="AA180" s="105"/>
      <c r="AB180" s="105"/>
    </row>
    <row r="181" spans="2:28" ht="14.25" x14ac:dyDescent="0.2">
      <c r="B181" s="3"/>
      <c r="C181" s="3"/>
      <c r="D181" s="3"/>
      <c r="E181" s="9"/>
      <c r="F181" s="9"/>
      <c r="G181" s="105"/>
      <c r="H181" s="15"/>
      <c r="I181" s="15"/>
      <c r="J181" s="15"/>
      <c r="K181" s="15"/>
      <c r="L181" s="16"/>
      <c r="M181" s="17"/>
      <c r="N181" s="17"/>
      <c r="O181" s="15"/>
      <c r="P181" s="15"/>
      <c r="Q181" s="15"/>
      <c r="R181" s="15"/>
      <c r="S181" s="15"/>
      <c r="X181" s="105"/>
      <c r="Y181" s="105"/>
      <c r="Z181" s="105"/>
      <c r="AA181" s="105"/>
      <c r="AB181" s="105"/>
    </row>
    <row r="182" spans="2:28" ht="14.25" x14ac:dyDescent="0.2">
      <c r="B182" s="3"/>
      <c r="C182" s="3"/>
      <c r="D182" s="3"/>
      <c r="E182" s="9"/>
      <c r="F182" s="9"/>
      <c r="G182" s="105"/>
      <c r="H182" s="15"/>
      <c r="I182" s="15"/>
      <c r="J182" s="15"/>
      <c r="K182" s="15"/>
      <c r="L182" s="16"/>
      <c r="M182" s="17"/>
      <c r="N182" s="17"/>
      <c r="O182" s="15"/>
      <c r="P182" s="15"/>
      <c r="Q182" s="15"/>
      <c r="R182" s="15"/>
      <c r="S182" s="15"/>
      <c r="X182" s="105"/>
      <c r="Y182" s="105"/>
      <c r="Z182" s="105"/>
      <c r="AA182" s="105"/>
      <c r="AB182" s="105"/>
    </row>
    <row r="183" spans="2:28" ht="14.25" x14ac:dyDescent="0.2">
      <c r="B183" s="3"/>
      <c r="C183" s="3"/>
      <c r="D183" s="3"/>
      <c r="E183" s="9"/>
      <c r="F183" s="9"/>
      <c r="G183" s="105"/>
      <c r="H183" s="15"/>
      <c r="I183" s="15"/>
      <c r="J183" s="3"/>
      <c r="K183" s="3"/>
      <c r="L183" s="9"/>
      <c r="M183" s="8"/>
      <c r="N183" s="8"/>
      <c r="O183" s="15"/>
      <c r="P183" s="15"/>
      <c r="Q183" s="15"/>
      <c r="R183" s="15"/>
      <c r="S183" s="15"/>
      <c r="X183" s="105"/>
      <c r="Y183" s="105"/>
      <c r="Z183" s="105"/>
      <c r="AA183" s="105"/>
      <c r="AB183" s="105"/>
    </row>
    <row r="184" spans="2:28" ht="14.25" x14ac:dyDescent="0.2">
      <c r="B184" s="3"/>
      <c r="C184" s="3"/>
      <c r="D184" s="3"/>
      <c r="E184" s="9"/>
      <c r="F184" s="9"/>
      <c r="G184" s="105"/>
      <c r="H184" s="15"/>
      <c r="I184" s="15"/>
      <c r="J184" s="3"/>
      <c r="K184" s="3"/>
      <c r="L184" s="9"/>
      <c r="M184" s="8"/>
      <c r="N184" s="8"/>
      <c r="O184" s="15"/>
      <c r="P184" s="15"/>
      <c r="Q184" s="15"/>
      <c r="R184" s="15"/>
      <c r="S184" s="15"/>
      <c r="X184" s="105"/>
      <c r="Y184" s="105"/>
      <c r="Z184" s="105"/>
      <c r="AA184" s="105"/>
      <c r="AB184" s="105"/>
    </row>
    <row r="185" spans="2:28" ht="14.25" x14ac:dyDescent="0.2">
      <c r="B185" s="3"/>
      <c r="C185" s="3"/>
      <c r="D185" s="3"/>
      <c r="E185" s="9"/>
      <c r="F185" s="9"/>
      <c r="G185" s="105"/>
      <c r="H185" s="15"/>
      <c r="I185" s="15"/>
      <c r="J185" s="3"/>
      <c r="K185" s="3"/>
      <c r="L185" s="9"/>
      <c r="M185" s="8"/>
      <c r="N185" s="8"/>
      <c r="O185" s="15"/>
      <c r="P185" s="15"/>
      <c r="Q185" s="15"/>
      <c r="R185" s="15"/>
      <c r="S185" s="15"/>
      <c r="X185" s="105"/>
      <c r="Y185" s="105"/>
      <c r="Z185" s="105"/>
      <c r="AA185" s="105"/>
      <c r="AB185" s="105"/>
    </row>
    <row r="186" spans="2:28" ht="14.25" x14ac:dyDescent="0.2">
      <c r="B186" s="3"/>
      <c r="C186" s="3"/>
      <c r="D186" s="3"/>
      <c r="E186" s="9"/>
      <c r="F186" s="9"/>
      <c r="G186" s="105"/>
      <c r="H186" s="15"/>
      <c r="I186" s="15"/>
      <c r="J186" s="3"/>
      <c r="K186" s="3"/>
      <c r="L186" s="9"/>
      <c r="M186" s="8"/>
      <c r="N186" s="8"/>
      <c r="O186" s="15"/>
      <c r="P186" s="15"/>
      <c r="Q186" s="15"/>
      <c r="R186" s="15"/>
      <c r="S186" s="15"/>
      <c r="X186" s="105"/>
      <c r="Y186" s="105"/>
      <c r="Z186" s="105"/>
      <c r="AA186" s="105"/>
      <c r="AB186" s="105"/>
    </row>
    <row r="187" spans="2:28" ht="14.25" x14ac:dyDescent="0.2">
      <c r="B187" s="3"/>
      <c r="C187" s="3"/>
      <c r="D187" s="3"/>
      <c r="E187" s="9"/>
      <c r="F187" s="9"/>
      <c r="G187" s="105"/>
      <c r="H187" s="15"/>
      <c r="I187" s="15"/>
      <c r="J187" s="3"/>
      <c r="K187" s="3"/>
      <c r="L187" s="9"/>
      <c r="M187" s="8"/>
      <c r="N187" s="8"/>
      <c r="O187" s="15"/>
      <c r="P187" s="15"/>
      <c r="Q187" s="15"/>
      <c r="R187" s="15"/>
      <c r="S187" s="15"/>
      <c r="X187" s="105"/>
      <c r="Y187" s="105"/>
      <c r="Z187" s="105"/>
      <c r="AA187" s="105"/>
      <c r="AB187" s="105"/>
    </row>
    <row r="188" spans="2:28" ht="14.25" x14ac:dyDescent="0.2">
      <c r="B188" s="3"/>
      <c r="C188" s="3"/>
      <c r="D188" s="3"/>
      <c r="E188" s="9"/>
      <c r="F188" s="9"/>
      <c r="G188" s="105"/>
      <c r="H188" s="15"/>
      <c r="I188" s="15"/>
      <c r="J188" s="3"/>
      <c r="K188" s="3"/>
      <c r="L188" s="9"/>
      <c r="M188" s="8"/>
      <c r="N188" s="8"/>
      <c r="O188" s="15"/>
      <c r="P188" s="15"/>
      <c r="Q188" s="15"/>
      <c r="R188" s="15"/>
      <c r="S188" s="15"/>
      <c r="X188" s="105"/>
      <c r="Y188" s="105"/>
      <c r="Z188" s="105"/>
      <c r="AA188" s="105"/>
      <c r="AB188" s="105"/>
    </row>
    <row r="189" spans="2:28" ht="14.25" x14ac:dyDescent="0.2">
      <c r="B189" s="3"/>
      <c r="C189" s="3"/>
      <c r="D189" s="3"/>
      <c r="E189" s="9"/>
      <c r="F189" s="9"/>
      <c r="G189" s="105"/>
      <c r="H189" s="15"/>
      <c r="I189" s="15"/>
      <c r="J189" s="3"/>
      <c r="K189" s="3"/>
      <c r="L189" s="9"/>
      <c r="M189" s="8"/>
      <c r="N189" s="8"/>
      <c r="O189" s="15"/>
      <c r="P189" s="15"/>
      <c r="Q189" s="15"/>
      <c r="R189" s="15"/>
      <c r="S189" s="15"/>
      <c r="X189" s="105"/>
      <c r="Y189" s="105"/>
      <c r="Z189" s="105"/>
      <c r="AA189" s="105"/>
      <c r="AB189" s="105"/>
    </row>
    <row r="190" spans="2:28" ht="14.25" x14ac:dyDescent="0.2">
      <c r="B190" s="3"/>
      <c r="C190" s="3"/>
      <c r="D190" s="3"/>
      <c r="E190" s="9"/>
      <c r="F190" s="9"/>
      <c r="G190" s="105"/>
      <c r="H190" s="15"/>
      <c r="I190" s="15"/>
      <c r="J190" s="3"/>
      <c r="K190" s="3"/>
      <c r="L190" s="9"/>
      <c r="M190" s="8"/>
      <c r="N190" s="8"/>
      <c r="O190" s="15"/>
      <c r="P190" s="15"/>
      <c r="Q190" s="15"/>
      <c r="R190" s="15"/>
      <c r="S190" s="15"/>
      <c r="X190" s="105"/>
      <c r="Y190" s="105"/>
      <c r="Z190" s="105"/>
      <c r="AA190" s="105"/>
      <c r="AB190" s="105"/>
    </row>
    <row r="191" spans="2:28" ht="14.25" x14ac:dyDescent="0.2">
      <c r="B191" s="3"/>
      <c r="C191" s="3"/>
      <c r="D191" s="3"/>
      <c r="E191" s="9"/>
      <c r="F191" s="9"/>
      <c r="G191" s="105"/>
      <c r="H191" s="15"/>
      <c r="I191" s="15"/>
      <c r="J191" s="3"/>
      <c r="K191" s="3"/>
      <c r="L191" s="9"/>
      <c r="M191" s="8"/>
      <c r="N191" s="8"/>
      <c r="O191" s="15"/>
      <c r="P191" s="15"/>
      <c r="Q191" s="15"/>
      <c r="R191" s="15"/>
      <c r="S191" s="15"/>
      <c r="X191" s="105"/>
      <c r="Y191" s="105"/>
      <c r="Z191" s="105"/>
      <c r="AA191" s="105"/>
      <c r="AB191" s="105"/>
    </row>
    <row r="192" spans="2:28" ht="14.25" x14ac:dyDescent="0.2">
      <c r="B192" s="3"/>
      <c r="C192" s="3"/>
      <c r="D192" s="3"/>
      <c r="E192" s="9"/>
      <c r="F192" s="9"/>
      <c r="G192" s="105"/>
      <c r="H192" s="15"/>
      <c r="I192" s="15"/>
      <c r="J192" s="3"/>
      <c r="K192" s="3"/>
      <c r="L192" s="9"/>
      <c r="M192" s="8"/>
      <c r="N192" s="8"/>
      <c r="O192" s="15"/>
      <c r="P192" s="15"/>
      <c r="Q192" s="15"/>
      <c r="R192" s="15"/>
      <c r="S192" s="15"/>
      <c r="X192" s="105"/>
      <c r="Y192" s="105"/>
      <c r="Z192" s="105"/>
      <c r="AA192" s="105"/>
      <c r="AB192" s="105"/>
    </row>
    <row r="193" spans="2:28" ht="14.25" x14ac:dyDescent="0.2">
      <c r="B193" s="3"/>
      <c r="C193" s="3"/>
      <c r="D193" s="3"/>
      <c r="E193" s="9"/>
      <c r="F193" s="9"/>
      <c r="G193" s="105"/>
      <c r="H193" s="15"/>
      <c r="I193" s="15"/>
      <c r="J193" s="3"/>
      <c r="K193" s="3"/>
      <c r="L193" s="9"/>
      <c r="M193" s="8"/>
      <c r="N193" s="8"/>
      <c r="O193" s="15"/>
      <c r="P193" s="15"/>
      <c r="Q193" s="15"/>
      <c r="R193" s="15"/>
      <c r="S193" s="15"/>
      <c r="X193" s="105"/>
      <c r="Y193" s="105"/>
      <c r="Z193" s="105"/>
      <c r="AA193" s="105"/>
      <c r="AB193" s="105"/>
    </row>
    <row r="194" spans="2:28" ht="14.25" x14ac:dyDescent="0.2">
      <c r="B194" s="3"/>
      <c r="C194" s="3"/>
      <c r="D194" s="3"/>
      <c r="E194" s="9"/>
      <c r="F194" s="9"/>
      <c r="G194" s="105"/>
      <c r="H194" s="15"/>
      <c r="I194" s="15"/>
      <c r="J194" s="3"/>
      <c r="K194" s="3"/>
      <c r="L194" s="9"/>
      <c r="M194" s="8"/>
      <c r="N194" s="8"/>
      <c r="O194" s="15"/>
      <c r="P194" s="15"/>
      <c r="Q194" s="15"/>
      <c r="R194" s="15"/>
      <c r="S194" s="15"/>
      <c r="X194" s="105"/>
      <c r="Y194" s="105"/>
      <c r="Z194" s="105"/>
      <c r="AA194" s="105"/>
      <c r="AB194" s="105"/>
    </row>
    <row r="195" spans="2:28" ht="14.25" x14ac:dyDescent="0.2">
      <c r="B195" s="3"/>
      <c r="C195" s="3"/>
      <c r="D195" s="3"/>
      <c r="E195" s="9"/>
      <c r="F195" s="9"/>
      <c r="G195" s="105"/>
      <c r="H195" s="15"/>
      <c r="I195" s="15"/>
      <c r="J195" s="3"/>
      <c r="K195" s="3"/>
      <c r="L195" s="9"/>
      <c r="M195" s="8"/>
      <c r="N195" s="8"/>
      <c r="O195" s="15"/>
      <c r="P195" s="15"/>
      <c r="Q195" s="15"/>
      <c r="R195" s="15"/>
      <c r="S195" s="15"/>
      <c r="X195" s="105"/>
      <c r="Y195" s="105"/>
      <c r="Z195" s="105"/>
      <c r="AA195" s="105"/>
      <c r="AB195" s="105"/>
    </row>
    <row r="196" spans="2:28" ht="14.25" x14ac:dyDescent="0.2">
      <c r="B196" s="3"/>
      <c r="C196" s="3"/>
      <c r="D196" s="3"/>
      <c r="E196" s="9"/>
      <c r="F196" s="9"/>
      <c r="G196" s="105"/>
      <c r="H196" s="15"/>
      <c r="I196" s="15"/>
      <c r="J196" s="3"/>
      <c r="K196" s="3"/>
      <c r="L196" s="9"/>
      <c r="M196" s="8"/>
      <c r="N196" s="8"/>
      <c r="O196" s="15"/>
      <c r="P196" s="15"/>
      <c r="Q196" s="15"/>
      <c r="R196" s="15"/>
      <c r="S196" s="15"/>
      <c r="X196" s="105"/>
      <c r="Y196" s="105"/>
      <c r="Z196" s="105"/>
      <c r="AA196" s="105"/>
      <c r="AB196" s="105"/>
    </row>
    <row r="197" spans="2:28" ht="14.25" x14ac:dyDescent="0.2">
      <c r="B197" s="3"/>
      <c r="C197" s="3"/>
      <c r="D197" s="3"/>
      <c r="E197" s="9"/>
      <c r="F197" s="9"/>
      <c r="G197" s="105"/>
      <c r="H197" s="15"/>
      <c r="I197" s="15"/>
      <c r="J197" s="3"/>
      <c r="K197" s="3"/>
      <c r="L197" s="9"/>
      <c r="M197" s="8"/>
      <c r="N197" s="8"/>
      <c r="O197" s="15"/>
      <c r="P197" s="15"/>
      <c r="Q197" s="15"/>
      <c r="R197" s="15"/>
      <c r="S197" s="15"/>
      <c r="X197" s="105"/>
      <c r="Y197" s="105"/>
      <c r="Z197" s="105"/>
      <c r="AA197" s="105"/>
      <c r="AB197" s="105"/>
    </row>
    <row r="198" spans="2:28" ht="14.25" x14ac:dyDescent="0.2">
      <c r="B198" s="3"/>
      <c r="C198" s="3"/>
      <c r="D198" s="3"/>
      <c r="E198" s="9"/>
      <c r="F198" s="9"/>
      <c r="G198" s="105"/>
      <c r="H198" s="15"/>
      <c r="I198" s="15"/>
      <c r="J198" s="3"/>
      <c r="K198" s="3"/>
      <c r="L198" s="9"/>
      <c r="M198" s="8"/>
      <c r="N198" s="8"/>
      <c r="O198" s="15"/>
      <c r="P198" s="15"/>
      <c r="Q198" s="15"/>
      <c r="R198" s="15"/>
      <c r="S198" s="15"/>
      <c r="X198" s="105"/>
      <c r="Y198" s="105"/>
      <c r="Z198" s="105"/>
      <c r="AA198" s="105"/>
      <c r="AB198" s="105"/>
    </row>
    <row r="199" spans="2:28" ht="14.25" x14ac:dyDescent="0.2">
      <c r="B199" s="3"/>
      <c r="C199" s="3"/>
      <c r="D199" s="3"/>
      <c r="E199" s="9"/>
      <c r="F199" s="9"/>
      <c r="G199" s="105"/>
      <c r="H199" s="15"/>
      <c r="I199" s="15"/>
      <c r="J199" s="3"/>
      <c r="K199" s="3"/>
      <c r="L199" s="9"/>
      <c r="M199" s="8"/>
      <c r="N199" s="8"/>
      <c r="O199" s="15"/>
      <c r="P199" s="15"/>
      <c r="Q199" s="15"/>
      <c r="R199" s="15"/>
      <c r="S199" s="15"/>
      <c r="X199" s="105"/>
      <c r="Y199" s="105"/>
      <c r="Z199" s="105"/>
      <c r="AA199" s="105"/>
      <c r="AB199" s="105"/>
    </row>
    <row r="200" spans="2:28" ht="14.25" x14ac:dyDescent="0.2">
      <c r="B200" s="3"/>
      <c r="C200" s="3"/>
      <c r="D200" s="3"/>
      <c r="E200" s="9"/>
      <c r="F200" s="9"/>
      <c r="G200" s="105"/>
      <c r="H200" s="15"/>
      <c r="I200" s="15"/>
      <c r="J200" s="3"/>
      <c r="K200" s="3"/>
      <c r="L200" s="9"/>
      <c r="M200" s="8"/>
      <c r="N200" s="8"/>
      <c r="O200" s="15"/>
      <c r="P200" s="15"/>
      <c r="Q200" s="15"/>
      <c r="R200" s="15"/>
      <c r="S200" s="15"/>
      <c r="X200" s="105"/>
      <c r="Y200" s="105"/>
      <c r="Z200" s="105"/>
      <c r="AA200" s="105"/>
      <c r="AB200" s="105"/>
    </row>
    <row r="201" spans="2:28" ht="14.25" x14ac:dyDescent="0.2">
      <c r="B201" s="3"/>
      <c r="C201" s="3"/>
      <c r="D201" s="3"/>
      <c r="E201" s="9"/>
      <c r="F201" s="9"/>
      <c r="G201" s="105"/>
      <c r="H201" s="15"/>
      <c r="I201" s="15"/>
      <c r="J201" s="3"/>
      <c r="K201" s="3"/>
      <c r="L201" s="9"/>
      <c r="M201" s="8"/>
      <c r="N201" s="8"/>
      <c r="O201" s="15"/>
      <c r="P201" s="15"/>
      <c r="Q201" s="15"/>
      <c r="R201" s="15"/>
      <c r="S201" s="15"/>
      <c r="X201" s="105"/>
      <c r="Y201" s="105"/>
      <c r="Z201" s="105"/>
      <c r="AA201" s="105"/>
      <c r="AB201" s="105"/>
    </row>
    <row r="202" spans="2:28" ht="14.25" x14ac:dyDescent="0.2">
      <c r="B202" s="3"/>
      <c r="C202" s="3"/>
      <c r="D202" s="3"/>
      <c r="E202" s="9"/>
      <c r="F202" s="9"/>
      <c r="G202" s="105"/>
      <c r="H202" s="15"/>
      <c r="I202" s="15"/>
      <c r="J202" s="3"/>
      <c r="K202" s="3"/>
      <c r="L202" s="9"/>
      <c r="M202" s="8"/>
      <c r="N202" s="8"/>
      <c r="O202" s="15"/>
      <c r="P202" s="15"/>
      <c r="Q202" s="15"/>
      <c r="R202" s="15"/>
      <c r="S202" s="15"/>
      <c r="X202" s="105"/>
      <c r="Y202" s="105"/>
      <c r="Z202" s="105"/>
      <c r="AA202" s="105"/>
      <c r="AB202" s="105"/>
    </row>
    <row r="203" spans="2:28" ht="14.25" x14ac:dyDescent="0.2">
      <c r="B203" s="3"/>
      <c r="C203" s="3"/>
      <c r="D203" s="3"/>
      <c r="E203" s="9"/>
      <c r="F203" s="9"/>
      <c r="G203" s="105"/>
      <c r="H203" s="15"/>
      <c r="I203" s="15"/>
      <c r="J203" s="3"/>
      <c r="K203" s="3"/>
      <c r="L203" s="9"/>
      <c r="M203" s="8"/>
      <c r="N203" s="8"/>
      <c r="O203" s="15"/>
      <c r="P203" s="15"/>
      <c r="Q203" s="15"/>
      <c r="R203" s="15"/>
      <c r="S203" s="15"/>
      <c r="X203" s="105"/>
      <c r="Y203" s="105"/>
      <c r="Z203" s="105"/>
      <c r="AA203" s="105"/>
      <c r="AB203" s="105"/>
    </row>
    <row r="204" spans="2:28" ht="14.25" x14ac:dyDescent="0.2">
      <c r="B204" s="3"/>
      <c r="C204" s="3"/>
      <c r="D204" s="3"/>
      <c r="E204" s="9"/>
      <c r="F204" s="9"/>
      <c r="G204" s="105"/>
      <c r="H204" s="15"/>
      <c r="I204" s="15"/>
      <c r="J204" s="3"/>
      <c r="K204" s="3"/>
      <c r="L204" s="9"/>
      <c r="M204" s="8"/>
      <c r="N204" s="8"/>
      <c r="O204" s="15"/>
      <c r="P204" s="15"/>
      <c r="Q204" s="15"/>
      <c r="R204" s="15"/>
      <c r="S204" s="15"/>
      <c r="X204" s="105"/>
      <c r="Y204" s="105"/>
      <c r="Z204" s="105"/>
      <c r="AA204" s="105"/>
      <c r="AB204" s="105"/>
    </row>
    <row r="205" spans="2:28" ht="14.25" x14ac:dyDescent="0.2">
      <c r="B205" s="3"/>
      <c r="C205" s="3"/>
      <c r="D205" s="3"/>
      <c r="E205" s="9"/>
      <c r="F205" s="9"/>
      <c r="G205" s="105"/>
      <c r="H205" s="15"/>
      <c r="I205" s="15"/>
      <c r="J205" s="3"/>
      <c r="K205" s="3"/>
      <c r="L205" s="9"/>
      <c r="M205" s="8"/>
      <c r="N205" s="8"/>
      <c r="O205" s="15"/>
      <c r="P205" s="15"/>
      <c r="Q205" s="15"/>
      <c r="R205" s="15"/>
      <c r="S205" s="15"/>
      <c r="X205" s="105"/>
      <c r="Y205" s="105"/>
      <c r="Z205" s="105"/>
      <c r="AA205" s="105"/>
      <c r="AB205" s="105"/>
    </row>
    <row r="206" spans="2:28" ht="14.25" x14ac:dyDescent="0.2">
      <c r="B206" s="3"/>
      <c r="C206" s="3"/>
      <c r="D206" s="3"/>
      <c r="E206" s="9"/>
      <c r="F206" s="9"/>
      <c r="G206" s="105"/>
      <c r="H206" s="15"/>
      <c r="I206" s="15"/>
      <c r="J206" s="3"/>
      <c r="K206" s="3"/>
      <c r="L206" s="9"/>
      <c r="M206" s="8"/>
      <c r="N206" s="8"/>
      <c r="O206" s="15"/>
      <c r="P206" s="15"/>
      <c r="Q206" s="15"/>
      <c r="R206" s="15"/>
      <c r="S206" s="15"/>
      <c r="X206" s="105"/>
      <c r="Y206" s="105"/>
      <c r="Z206" s="105"/>
      <c r="AA206" s="105"/>
      <c r="AB206" s="105"/>
    </row>
    <row r="207" spans="2:28" ht="14.25" x14ac:dyDescent="0.2">
      <c r="B207" s="3"/>
      <c r="C207" s="3"/>
      <c r="D207" s="3"/>
      <c r="E207" s="9"/>
      <c r="F207" s="9"/>
      <c r="G207" s="105"/>
      <c r="H207" s="15"/>
      <c r="I207" s="15"/>
      <c r="J207" s="3"/>
      <c r="K207" s="3"/>
      <c r="L207" s="9"/>
      <c r="M207" s="8"/>
      <c r="N207" s="8"/>
      <c r="O207" s="15"/>
      <c r="P207" s="15"/>
      <c r="Q207" s="15"/>
      <c r="R207" s="15"/>
      <c r="S207" s="15"/>
      <c r="X207" s="105"/>
      <c r="Y207" s="105"/>
      <c r="Z207" s="105"/>
      <c r="AA207" s="105"/>
      <c r="AB207" s="105"/>
    </row>
    <row r="208" spans="2:28" ht="14.25" x14ac:dyDescent="0.2">
      <c r="B208" s="3"/>
      <c r="C208" s="3"/>
      <c r="D208" s="3"/>
      <c r="E208" s="9"/>
      <c r="F208" s="9"/>
      <c r="G208" s="105"/>
      <c r="H208" s="15"/>
      <c r="I208" s="3"/>
      <c r="J208" s="3"/>
      <c r="K208" s="3"/>
      <c r="L208" s="9"/>
      <c r="M208" s="8"/>
      <c r="N208" s="8"/>
      <c r="O208" s="3"/>
      <c r="P208" s="3"/>
      <c r="Q208" s="3"/>
      <c r="R208" s="3"/>
      <c r="S208" s="3"/>
      <c r="X208" s="105"/>
      <c r="Y208" s="105"/>
    </row>
    <row r="209" spans="2:19" ht="14.25" x14ac:dyDescent="0.2">
      <c r="B209" s="3"/>
      <c r="C209" s="3"/>
      <c r="D209" s="3"/>
      <c r="E209" s="9"/>
      <c r="F209" s="9"/>
      <c r="G209" s="105"/>
      <c r="H209" s="15"/>
      <c r="I209" s="3"/>
      <c r="J209" s="3"/>
      <c r="K209" s="3"/>
      <c r="L209" s="9"/>
      <c r="M209" s="8"/>
      <c r="N209" s="8"/>
      <c r="O209" s="3"/>
      <c r="P209" s="3"/>
      <c r="Q209" s="3"/>
      <c r="R209" s="3"/>
      <c r="S209" s="3"/>
    </row>
    <row r="210" spans="2:19" ht="14.25" x14ac:dyDescent="0.2">
      <c r="B210" s="3"/>
      <c r="C210" s="3"/>
      <c r="D210" s="3"/>
      <c r="E210" s="9"/>
      <c r="F210" s="9"/>
      <c r="G210" s="105"/>
      <c r="H210" s="15"/>
      <c r="I210" s="3"/>
      <c r="J210" s="3"/>
      <c r="K210" s="3"/>
      <c r="L210" s="9"/>
      <c r="M210" s="8"/>
      <c r="N210" s="8"/>
      <c r="O210" s="3"/>
      <c r="P210" s="3"/>
      <c r="Q210" s="3"/>
      <c r="R210" s="3"/>
      <c r="S210" s="3"/>
    </row>
    <row r="211" spans="2:19" ht="14.25" x14ac:dyDescent="0.2">
      <c r="B211" s="3"/>
      <c r="C211" s="3"/>
      <c r="D211" s="3"/>
      <c r="E211" s="9"/>
      <c r="F211" s="9"/>
      <c r="G211" s="105"/>
      <c r="H211" s="15"/>
      <c r="I211" s="3"/>
      <c r="J211" s="3"/>
      <c r="K211" s="3"/>
      <c r="L211" s="9"/>
      <c r="M211" s="8"/>
      <c r="N211" s="8"/>
      <c r="O211" s="3"/>
      <c r="P211" s="3"/>
      <c r="Q211" s="3"/>
      <c r="R211" s="3"/>
      <c r="S211" s="3"/>
    </row>
    <row r="212" spans="2:19" ht="14.25" x14ac:dyDescent="0.2">
      <c r="B212" s="3"/>
      <c r="C212" s="3"/>
      <c r="D212" s="3"/>
      <c r="E212" s="9"/>
      <c r="F212" s="9"/>
      <c r="G212" s="105"/>
      <c r="H212" s="15"/>
      <c r="I212" s="3"/>
      <c r="J212" s="3"/>
      <c r="K212" s="3"/>
      <c r="L212" s="9"/>
      <c r="M212" s="8"/>
      <c r="N212" s="8"/>
      <c r="O212" s="3"/>
      <c r="P212" s="3"/>
      <c r="Q212" s="3"/>
      <c r="R212" s="3"/>
      <c r="S212" s="3"/>
    </row>
    <row r="213" spans="2:19" ht="14.25" x14ac:dyDescent="0.2">
      <c r="B213" s="3"/>
      <c r="C213" s="3"/>
      <c r="D213" s="3"/>
      <c r="E213" s="9"/>
      <c r="F213" s="9"/>
      <c r="G213" s="105"/>
      <c r="H213" s="15"/>
      <c r="I213" s="3"/>
      <c r="J213" s="3"/>
      <c r="K213" s="3"/>
      <c r="L213" s="9"/>
      <c r="M213" s="8"/>
      <c r="N213" s="8"/>
      <c r="O213" s="3"/>
      <c r="P213" s="3"/>
      <c r="Q213" s="3"/>
      <c r="R213" s="3"/>
      <c r="S213" s="3"/>
    </row>
    <row r="214" spans="2:19" ht="14.25" x14ac:dyDescent="0.2">
      <c r="B214" s="3"/>
      <c r="C214" s="3"/>
      <c r="D214" s="3"/>
      <c r="E214" s="9"/>
      <c r="F214" s="9"/>
      <c r="G214" s="105"/>
      <c r="H214" s="15"/>
      <c r="I214" s="3"/>
      <c r="J214" s="3"/>
      <c r="K214" s="3"/>
      <c r="L214" s="9"/>
      <c r="M214" s="8"/>
      <c r="N214" s="8"/>
      <c r="O214" s="3"/>
      <c r="P214" s="3"/>
      <c r="Q214" s="3"/>
      <c r="R214" s="3"/>
      <c r="S214" s="3"/>
    </row>
    <row r="215" spans="2:19" ht="14.25" x14ac:dyDescent="0.2">
      <c r="B215" s="3"/>
      <c r="C215" s="3"/>
      <c r="D215" s="3"/>
      <c r="E215" s="9"/>
      <c r="F215" s="9"/>
      <c r="G215" s="105"/>
      <c r="H215" s="15"/>
      <c r="I215" s="3"/>
      <c r="J215" s="3"/>
      <c r="K215" s="3"/>
      <c r="L215" s="9"/>
      <c r="M215" s="8"/>
      <c r="N215" s="8"/>
      <c r="O215" s="3"/>
      <c r="P215" s="3"/>
      <c r="Q215" s="3"/>
      <c r="R215" s="3"/>
      <c r="S215" s="3"/>
    </row>
    <row r="216" spans="2:19" ht="14.25" x14ac:dyDescent="0.2">
      <c r="B216" s="3"/>
      <c r="C216" s="3"/>
      <c r="D216" s="3"/>
      <c r="E216" s="9"/>
      <c r="F216" s="9"/>
      <c r="G216" s="105"/>
      <c r="H216" s="15"/>
      <c r="I216" s="3"/>
      <c r="J216" s="3"/>
      <c r="K216" s="3"/>
      <c r="L216" s="9"/>
      <c r="M216" s="8"/>
      <c r="N216" s="8"/>
      <c r="O216" s="3"/>
      <c r="P216" s="3"/>
      <c r="Q216" s="3"/>
      <c r="R216" s="3"/>
      <c r="S216" s="3"/>
    </row>
    <row r="217" spans="2:19" ht="14.25" x14ac:dyDescent="0.2">
      <c r="B217" s="3"/>
      <c r="C217" s="3"/>
      <c r="D217" s="3"/>
      <c r="E217" s="9"/>
      <c r="F217" s="9"/>
      <c r="G217" s="105"/>
      <c r="H217" s="15"/>
      <c r="I217" s="3"/>
      <c r="J217" s="3"/>
      <c r="K217" s="3"/>
      <c r="L217" s="9"/>
      <c r="M217" s="8"/>
      <c r="N217" s="8"/>
      <c r="O217" s="3"/>
      <c r="P217" s="3"/>
      <c r="Q217" s="3"/>
      <c r="R217" s="3"/>
      <c r="S217" s="3"/>
    </row>
    <row r="218" spans="2:19" ht="14.25" x14ac:dyDescent="0.2">
      <c r="B218" s="3"/>
      <c r="C218" s="3"/>
      <c r="D218" s="3"/>
      <c r="E218" s="9"/>
      <c r="F218" s="9"/>
      <c r="G218" s="105"/>
      <c r="H218" s="15"/>
      <c r="I218" s="3"/>
      <c r="J218" s="3"/>
      <c r="K218" s="3"/>
      <c r="L218" s="9"/>
      <c r="M218" s="8"/>
      <c r="N218" s="8"/>
      <c r="O218" s="3"/>
      <c r="P218" s="3"/>
      <c r="Q218" s="3"/>
      <c r="R218" s="3"/>
      <c r="S218" s="3"/>
    </row>
    <row r="219" spans="2:19" ht="14.25" x14ac:dyDescent="0.2">
      <c r="B219" s="3"/>
      <c r="C219" s="3"/>
      <c r="D219" s="3"/>
      <c r="E219" s="9"/>
      <c r="F219" s="9"/>
      <c r="G219" s="105"/>
      <c r="H219" s="15"/>
      <c r="I219" s="3"/>
      <c r="J219" s="3"/>
      <c r="K219" s="3"/>
      <c r="L219" s="9"/>
      <c r="M219" s="8"/>
      <c r="N219" s="8"/>
      <c r="O219" s="3"/>
      <c r="P219" s="3"/>
      <c r="Q219" s="3"/>
      <c r="R219" s="3"/>
      <c r="S219" s="3"/>
    </row>
    <row r="220" spans="2:19" ht="14.25" x14ac:dyDescent="0.2">
      <c r="B220" s="3"/>
      <c r="C220" s="3"/>
      <c r="D220" s="3"/>
      <c r="E220" s="9"/>
      <c r="F220" s="9"/>
      <c r="G220" s="105"/>
      <c r="H220" s="15"/>
      <c r="I220" s="3"/>
      <c r="J220" s="3"/>
      <c r="K220" s="3"/>
      <c r="L220" s="9"/>
      <c r="M220" s="8"/>
      <c r="N220" s="8"/>
      <c r="O220" s="3"/>
      <c r="P220" s="3"/>
      <c r="Q220" s="3"/>
      <c r="R220" s="3"/>
      <c r="S220" s="3"/>
    </row>
    <row r="221" spans="2:19" ht="14.25" x14ac:dyDescent="0.2">
      <c r="B221" s="3"/>
      <c r="C221" s="3"/>
      <c r="D221" s="3"/>
      <c r="E221" s="9"/>
      <c r="F221" s="9"/>
      <c r="G221" s="105"/>
      <c r="H221" s="15"/>
      <c r="I221" s="3"/>
      <c r="J221" s="3"/>
      <c r="K221" s="3"/>
      <c r="L221" s="9"/>
      <c r="M221" s="8"/>
      <c r="N221" s="8"/>
      <c r="O221" s="3"/>
      <c r="P221" s="3"/>
      <c r="Q221" s="3"/>
      <c r="R221" s="3"/>
      <c r="S221" s="3"/>
    </row>
    <row r="222" spans="2:19" ht="14.25" x14ac:dyDescent="0.2">
      <c r="B222" s="3"/>
      <c r="C222" s="3"/>
      <c r="D222" s="3"/>
      <c r="E222" s="9"/>
      <c r="F222" s="9"/>
      <c r="G222" s="105"/>
      <c r="H222" s="15"/>
      <c r="I222" s="3"/>
      <c r="J222" s="3"/>
      <c r="K222" s="3"/>
      <c r="L222" s="9"/>
      <c r="M222" s="8"/>
      <c r="N222" s="8"/>
      <c r="O222" s="3"/>
      <c r="P222" s="3"/>
      <c r="Q222" s="3"/>
      <c r="R222" s="3"/>
      <c r="S222" s="3"/>
    </row>
    <row r="223" spans="2:19" ht="14.25" x14ac:dyDescent="0.2">
      <c r="B223" s="3"/>
      <c r="C223" s="3"/>
      <c r="D223" s="3"/>
      <c r="E223" s="9"/>
      <c r="F223" s="9"/>
      <c r="G223" s="105"/>
      <c r="H223" s="15"/>
      <c r="I223" s="3"/>
      <c r="J223" s="3"/>
      <c r="K223" s="3"/>
      <c r="L223" s="9"/>
      <c r="M223" s="8"/>
      <c r="N223" s="8"/>
      <c r="O223" s="3"/>
      <c r="P223" s="3"/>
      <c r="Q223" s="3"/>
      <c r="R223" s="3"/>
      <c r="S223" s="3"/>
    </row>
    <row r="224" spans="2:19" ht="14.25" x14ac:dyDescent="0.2">
      <c r="B224" s="3"/>
      <c r="C224" s="3"/>
      <c r="D224" s="3"/>
      <c r="E224" s="9"/>
      <c r="F224" s="9"/>
      <c r="G224" s="105"/>
      <c r="H224" s="15"/>
      <c r="I224" s="3"/>
      <c r="J224" s="3"/>
      <c r="K224" s="3"/>
      <c r="L224" s="9"/>
      <c r="M224" s="8"/>
      <c r="N224" s="8"/>
      <c r="O224" s="3"/>
      <c r="P224" s="3"/>
      <c r="Q224" s="3"/>
      <c r="R224" s="3"/>
      <c r="S224" s="3"/>
    </row>
    <row r="225" spans="2:19" ht="14.25" x14ac:dyDescent="0.2">
      <c r="B225" s="3"/>
      <c r="C225" s="3"/>
      <c r="D225" s="3"/>
      <c r="E225" s="9"/>
      <c r="F225" s="9"/>
      <c r="G225" s="105"/>
      <c r="H225" s="15"/>
      <c r="I225" s="3"/>
      <c r="J225" s="3"/>
      <c r="K225" s="3"/>
      <c r="L225" s="9"/>
      <c r="M225" s="8"/>
      <c r="N225" s="8"/>
      <c r="O225" s="3"/>
      <c r="P225" s="3"/>
      <c r="Q225" s="3"/>
      <c r="R225" s="3"/>
      <c r="S225" s="3"/>
    </row>
    <row r="226" spans="2:19" ht="14.25" x14ac:dyDescent="0.2">
      <c r="B226" s="3"/>
      <c r="C226" s="3"/>
      <c r="D226" s="3"/>
      <c r="E226" s="9"/>
      <c r="F226" s="9"/>
      <c r="G226" s="105"/>
      <c r="H226" s="15"/>
      <c r="I226" s="3"/>
      <c r="J226" s="3"/>
      <c r="K226" s="3"/>
      <c r="L226" s="9"/>
      <c r="M226" s="8"/>
      <c r="N226" s="8"/>
      <c r="O226" s="3"/>
      <c r="P226" s="3"/>
      <c r="Q226" s="3"/>
      <c r="R226" s="3"/>
      <c r="S226" s="3"/>
    </row>
    <row r="227" spans="2:19" ht="14.25" x14ac:dyDescent="0.2">
      <c r="B227" s="3"/>
      <c r="C227" s="3"/>
      <c r="D227" s="3"/>
      <c r="E227" s="9"/>
      <c r="F227" s="9"/>
      <c r="G227" s="105"/>
      <c r="H227" s="15"/>
      <c r="I227" s="3"/>
      <c r="J227" s="3"/>
      <c r="K227" s="3"/>
      <c r="L227" s="9"/>
      <c r="M227" s="8"/>
      <c r="N227" s="8"/>
      <c r="O227" s="3"/>
      <c r="P227" s="3"/>
      <c r="Q227" s="3"/>
      <c r="R227" s="3"/>
      <c r="S227" s="3"/>
    </row>
    <row r="228" spans="2:19" ht="14.25" x14ac:dyDescent="0.2">
      <c r="B228" s="3"/>
      <c r="C228" s="3"/>
      <c r="D228" s="3"/>
      <c r="E228" s="9"/>
      <c r="F228" s="9"/>
      <c r="G228" s="105"/>
      <c r="H228" s="15"/>
      <c r="I228" s="3"/>
      <c r="J228" s="3"/>
      <c r="K228" s="3"/>
      <c r="L228" s="9"/>
      <c r="M228" s="8"/>
      <c r="N228" s="8"/>
      <c r="O228" s="3"/>
      <c r="P228" s="3"/>
      <c r="Q228" s="3"/>
      <c r="R228" s="3"/>
      <c r="S228" s="3"/>
    </row>
    <row r="229" spans="2:19" ht="14.25" x14ac:dyDescent="0.2">
      <c r="B229" s="3"/>
      <c r="C229" s="3"/>
      <c r="D229" s="3"/>
      <c r="E229" s="9"/>
      <c r="F229" s="9"/>
      <c r="G229" s="105"/>
      <c r="H229" s="15"/>
      <c r="I229" s="3"/>
      <c r="J229" s="3"/>
      <c r="K229" s="3"/>
      <c r="L229" s="9"/>
      <c r="M229" s="8"/>
      <c r="N229" s="8"/>
      <c r="O229" s="3"/>
      <c r="P229" s="3"/>
      <c r="Q229" s="3"/>
      <c r="R229" s="3"/>
      <c r="S229" s="3"/>
    </row>
    <row r="230" spans="2:19" ht="14.25" x14ac:dyDescent="0.2">
      <c r="B230" s="3"/>
      <c r="C230" s="3"/>
      <c r="D230" s="3"/>
      <c r="E230" s="9"/>
      <c r="F230" s="9"/>
      <c r="G230" s="105"/>
      <c r="H230" s="15"/>
      <c r="I230" s="3"/>
      <c r="J230" s="3"/>
      <c r="K230" s="3"/>
      <c r="L230" s="9"/>
      <c r="M230" s="8"/>
      <c r="N230" s="8"/>
      <c r="O230" s="3"/>
      <c r="P230" s="3"/>
      <c r="Q230" s="3"/>
      <c r="R230" s="3"/>
      <c r="S230" s="3"/>
    </row>
    <row r="231" spans="2:19" ht="14.25" x14ac:dyDescent="0.2">
      <c r="B231" s="3"/>
      <c r="C231" s="3"/>
      <c r="D231" s="3"/>
      <c r="E231" s="9"/>
      <c r="F231" s="9"/>
      <c r="G231" s="105"/>
      <c r="H231" s="15"/>
      <c r="I231" s="3"/>
      <c r="J231" s="3"/>
      <c r="K231" s="3"/>
      <c r="L231" s="9"/>
      <c r="M231" s="8"/>
      <c r="N231" s="8"/>
      <c r="O231" s="3"/>
      <c r="P231" s="3"/>
      <c r="Q231" s="3"/>
      <c r="R231" s="3"/>
      <c r="S231" s="3"/>
    </row>
    <row r="232" spans="2:19" ht="14.25" x14ac:dyDescent="0.2">
      <c r="B232" s="3"/>
      <c r="C232" s="3"/>
      <c r="D232" s="3"/>
      <c r="E232" s="9"/>
      <c r="F232" s="9"/>
      <c r="G232" s="105"/>
      <c r="H232" s="15"/>
      <c r="I232" s="3"/>
      <c r="J232" s="3"/>
      <c r="K232" s="3"/>
      <c r="L232" s="9"/>
      <c r="M232" s="8"/>
      <c r="N232" s="8"/>
      <c r="O232" s="3"/>
      <c r="P232" s="3"/>
      <c r="Q232" s="3"/>
      <c r="R232" s="3"/>
      <c r="S232" s="3"/>
    </row>
    <row r="233" spans="2:19" ht="14.25" x14ac:dyDescent="0.2">
      <c r="B233" s="3"/>
      <c r="C233" s="3"/>
      <c r="D233" s="3"/>
      <c r="E233" s="9"/>
      <c r="F233" s="9"/>
      <c r="G233" s="105"/>
      <c r="H233" s="15"/>
      <c r="I233" s="3"/>
      <c r="J233" s="3"/>
      <c r="K233" s="3"/>
      <c r="L233" s="9"/>
      <c r="M233" s="8"/>
      <c r="N233" s="8"/>
      <c r="O233" s="3"/>
      <c r="P233" s="3"/>
      <c r="Q233" s="3"/>
      <c r="R233" s="3"/>
      <c r="S233" s="3"/>
    </row>
    <row r="234" spans="2:19" ht="14.25" x14ac:dyDescent="0.2">
      <c r="B234" s="3"/>
      <c r="C234" s="3"/>
      <c r="D234" s="3"/>
      <c r="E234" s="9"/>
      <c r="F234" s="9"/>
      <c r="G234" s="105"/>
      <c r="H234" s="15"/>
      <c r="I234" s="3"/>
      <c r="J234" s="3"/>
      <c r="K234" s="3"/>
      <c r="L234" s="9"/>
      <c r="M234" s="8"/>
      <c r="N234" s="8"/>
      <c r="O234" s="3"/>
      <c r="P234" s="3"/>
      <c r="Q234" s="3"/>
      <c r="R234" s="3"/>
      <c r="S234" s="3"/>
    </row>
    <row r="235" spans="2:19" ht="14.25" x14ac:dyDescent="0.2">
      <c r="B235" s="3"/>
      <c r="C235" s="3"/>
      <c r="D235" s="3"/>
      <c r="E235" s="9"/>
      <c r="F235" s="9"/>
      <c r="G235" s="105"/>
      <c r="H235" s="15"/>
      <c r="I235" s="3"/>
      <c r="J235" s="3"/>
      <c r="K235" s="3"/>
      <c r="L235" s="9"/>
      <c r="M235" s="8"/>
      <c r="N235" s="8"/>
      <c r="O235" s="3"/>
      <c r="P235" s="3"/>
      <c r="Q235" s="3"/>
      <c r="R235" s="3"/>
      <c r="S235" s="3"/>
    </row>
    <row r="236" spans="2:19" ht="14.25" x14ac:dyDescent="0.2">
      <c r="B236" s="3"/>
      <c r="C236" s="3"/>
      <c r="D236" s="3"/>
      <c r="E236" s="9"/>
      <c r="F236" s="9"/>
      <c r="G236" s="105"/>
      <c r="H236" s="15"/>
      <c r="I236" s="3"/>
      <c r="J236" s="3"/>
      <c r="K236" s="3"/>
      <c r="L236" s="9"/>
      <c r="M236" s="8"/>
      <c r="N236" s="8"/>
      <c r="O236" s="3"/>
      <c r="P236" s="3"/>
      <c r="Q236" s="3"/>
      <c r="R236" s="3"/>
      <c r="S236" s="3"/>
    </row>
    <row r="237" spans="2:19" ht="14.25" x14ac:dyDescent="0.2">
      <c r="B237" s="3"/>
      <c r="C237" s="3"/>
      <c r="D237" s="3"/>
      <c r="E237" s="9"/>
      <c r="F237" s="9"/>
      <c r="G237" s="105"/>
      <c r="H237" s="15"/>
      <c r="I237" s="3"/>
      <c r="J237" s="3"/>
      <c r="K237" s="3"/>
      <c r="L237" s="9"/>
      <c r="M237" s="8"/>
      <c r="N237" s="8"/>
      <c r="O237" s="3"/>
      <c r="P237" s="3"/>
      <c r="Q237" s="3"/>
      <c r="R237" s="3"/>
      <c r="S237" s="3"/>
    </row>
    <row r="238" spans="2:19" ht="14.25" x14ac:dyDescent="0.2">
      <c r="B238" s="3"/>
      <c r="C238" s="3"/>
      <c r="D238" s="3"/>
      <c r="E238" s="9"/>
      <c r="F238" s="9"/>
      <c r="G238" s="105"/>
      <c r="H238" s="15"/>
      <c r="I238" s="3"/>
      <c r="J238" s="3"/>
      <c r="K238" s="3"/>
      <c r="L238" s="9"/>
      <c r="M238" s="8"/>
      <c r="N238" s="8"/>
      <c r="O238" s="3"/>
      <c r="P238" s="3"/>
      <c r="Q238" s="3"/>
      <c r="R238" s="3"/>
      <c r="S238" s="3"/>
    </row>
    <row r="239" spans="2:19" ht="14.25" x14ac:dyDescent="0.2">
      <c r="B239" s="3"/>
      <c r="C239" s="3"/>
      <c r="D239" s="3"/>
      <c r="E239" s="9"/>
      <c r="F239" s="9"/>
      <c r="G239" s="105"/>
      <c r="H239" s="15"/>
      <c r="I239" s="3"/>
      <c r="J239" s="3"/>
      <c r="K239" s="3"/>
      <c r="L239" s="9"/>
      <c r="M239" s="8"/>
      <c r="N239" s="8"/>
      <c r="O239" s="3"/>
      <c r="P239" s="3"/>
      <c r="Q239" s="3"/>
      <c r="R239" s="3"/>
      <c r="S239" s="3"/>
    </row>
    <row r="240" spans="2:19" ht="14.25" x14ac:dyDescent="0.2">
      <c r="B240" s="3"/>
      <c r="C240" s="3"/>
      <c r="D240" s="3"/>
      <c r="E240" s="9"/>
      <c r="F240" s="9"/>
      <c r="G240" s="105"/>
      <c r="H240" s="15"/>
      <c r="I240" s="3"/>
      <c r="J240" s="3"/>
      <c r="K240" s="3"/>
      <c r="L240" s="9"/>
      <c r="M240" s="8"/>
      <c r="N240" s="8"/>
      <c r="O240" s="3"/>
      <c r="P240" s="3"/>
      <c r="Q240" s="3"/>
      <c r="R240" s="3"/>
      <c r="S240" s="3"/>
    </row>
    <row r="241" spans="2:19" ht="14.25" x14ac:dyDescent="0.2">
      <c r="B241" s="3"/>
      <c r="C241" s="3"/>
      <c r="D241" s="3"/>
      <c r="E241" s="9"/>
      <c r="F241" s="9"/>
      <c r="G241" s="105"/>
      <c r="H241" s="15"/>
      <c r="I241" s="3"/>
      <c r="J241" s="3"/>
      <c r="K241" s="3"/>
      <c r="L241" s="9"/>
      <c r="M241" s="8"/>
      <c r="N241" s="8"/>
      <c r="O241" s="3"/>
      <c r="P241" s="3"/>
      <c r="Q241" s="3"/>
      <c r="R241" s="3"/>
      <c r="S241" s="3"/>
    </row>
    <row r="242" spans="2:19" ht="14.25" x14ac:dyDescent="0.2">
      <c r="B242" s="3"/>
      <c r="C242" s="3"/>
      <c r="D242" s="3"/>
      <c r="E242" s="9"/>
      <c r="F242" s="9"/>
      <c r="G242" s="105"/>
      <c r="H242" s="15"/>
      <c r="I242" s="3"/>
      <c r="J242" s="3"/>
      <c r="K242" s="3"/>
      <c r="L242" s="9"/>
      <c r="M242" s="8"/>
      <c r="N242" s="8"/>
      <c r="O242" s="3"/>
      <c r="P242" s="3"/>
      <c r="Q242" s="3"/>
      <c r="R242" s="3"/>
      <c r="S242" s="3"/>
    </row>
    <row r="243" spans="2:19" ht="14.25" x14ac:dyDescent="0.2">
      <c r="B243" s="3"/>
      <c r="C243" s="3"/>
      <c r="D243" s="3"/>
      <c r="E243" s="9"/>
      <c r="F243" s="9"/>
      <c r="G243" s="105"/>
      <c r="H243" s="15"/>
      <c r="I243" s="3"/>
      <c r="J243" s="3"/>
      <c r="K243" s="3"/>
      <c r="L243" s="9"/>
      <c r="M243" s="8"/>
      <c r="N243" s="8"/>
      <c r="O243" s="3"/>
      <c r="P243" s="3"/>
      <c r="Q243" s="3"/>
      <c r="R243" s="3"/>
      <c r="S243" s="3"/>
    </row>
    <row r="244" spans="2:19" ht="14.25" x14ac:dyDescent="0.2">
      <c r="B244" s="3"/>
      <c r="C244" s="3"/>
      <c r="D244" s="3"/>
      <c r="E244" s="9"/>
      <c r="F244" s="9"/>
      <c r="G244" s="105"/>
      <c r="H244" s="15"/>
      <c r="I244" s="3"/>
      <c r="J244" s="3"/>
      <c r="K244" s="3"/>
      <c r="L244" s="9"/>
      <c r="M244" s="8"/>
      <c r="N244" s="8"/>
      <c r="O244" s="3"/>
      <c r="P244" s="3"/>
      <c r="Q244" s="3"/>
      <c r="R244" s="3"/>
      <c r="S244" s="3"/>
    </row>
    <row r="245" spans="2:19" ht="14.25" x14ac:dyDescent="0.2">
      <c r="B245" s="3"/>
      <c r="C245" s="3"/>
      <c r="D245" s="3"/>
      <c r="E245" s="9"/>
      <c r="F245" s="9"/>
      <c r="G245" s="105"/>
      <c r="H245" s="15"/>
      <c r="I245" s="3"/>
      <c r="J245" s="3"/>
      <c r="K245" s="3"/>
      <c r="L245" s="9"/>
      <c r="M245" s="8"/>
      <c r="N245" s="8"/>
      <c r="O245" s="3"/>
      <c r="P245" s="3"/>
      <c r="Q245" s="3"/>
      <c r="R245" s="3"/>
      <c r="S245" s="3"/>
    </row>
    <row r="246" spans="2:19" ht="14.25" x14ac:dyDescent="0.2">
      <c r="B246" s="3"/>
      <c r="C246" s="3"/>
      <c r="D246" s="3"/>
      <c r="E246" s="9"/>
      <c r="F246" s="9"/>
      <c r="G246" s="105"/>
      <c r="H246" s="15"/>
      <c r="I246" s="3"/>
      <c r="J246" s="3"/>
      <c r="K246" s="3"/>
      <c r="L246" s="9"/>
      <c r="M246" s="8"/>
      <c r="N246" s="8"/>
      <c r="O246" s="3"/>
      <c r="P246" s="3"/>
      <c r="Q246" s="3"/>
      <c r="R246" s="3"/>
      <c r="S246" s="3"/>
    </row>
    <row r="247" spans="2:19" ht="14.25" x14ac:dyDescent="0.2">
      <c r="B247" s="3"/>
      <c r="C247" s="3"/>
      <c r="D247" s="3"/>
      <c r="E247" s="9"/>
      <c r="F247" s="9"/>
      <c r="G247" s="105"/>
      <c r="H247" s="15"/>
      <c r="I247" s="3"/>
      <c r="J247" s="3"/>
      <c r="K247" s="3"/>
      <c r="L247" s="9"/>
      <c r="M247" s="8"/>
      <c r="N247" s="8"/>
      <c r="O247" s="3"/>
      <c r="P247" s="3"/>
      <c r="Q247" s="3"/>
      <c r="R247" s="3"/>
      <c r="S247" s="3"/>
    </row>
    <row r="248" spans="2:19" ht="14.25" x14ac:dyDescent="0.2">
      <c r="B248" s="3"/>
      <c r="C248" s="3"/>
      <c r="D248" s="3"/>
      <c r="E248" s="9"/>
      <c r="F248" s="9"/>
      <c r="G248" s="105"/>
      <c r="H248" s="15"/>
      <c r="I248" s="3"/>
      <c r="J248" s="3"/>
      <c r="K248" s="3"/>
      <c r="L248" s="9"/>
      <c r="M248" s="8"/>
      <c r="N248" s="8"/>
      <c r="O248" s="3"/>
      <c r="P248" s="3"/>
      <c r="Q248" s="3"/>
      <c r="R248" s="3"/>
      <c r="S248" s="3"/>
    </row>
    <row r="249" spans="2:19" ht="14.25" x14ac:dyDescent="0.2">
      <c r="B249" s="3"/>
      <c r="C249" s="3"/>
      <c r="D249" s="3"/>
      <c r="E249" s="9"/>
      <c r="F249" s="9"/>
      <c r="G249" s="105"/>
      <c r="H249" s="15"/>
      <c r="I249" s="3"/>
      <c r="J249" s="3"/>
      <c r="K249" s="3"/>
      <c r="L249" s="9"/>
      <c r="M249" s="8"/>
      <c r="N249" s="8"/>
      <c r="O249" s="3"/>
      <c r="P249" s="3"/>
      <c r="Q249" s="3"/>
      <c r="R249" s="3"/>
      <c r="S249" s="3"/>
    </row>
    <row r="250" spans="2:19" ht="14.25" x14ac:dyDescent="0.2">
      <c r="B250" s="3"/>
      <c r="C250" s="3"/>
      <c r="D250" s="3"/>
      <c r="E250" s="9"/>
      <c r="F250" s="9"/>
      <c r="G250" s="105"/>
      <c r="H250" s="15"/>
      <c r="I250" s="3"/>
      <c r="J250" s="3"/>
      <c r="K250" s="3"/>
      <c r="L250" s="9"/>
      <c r="M250" s="8"/>
      <c r="N250" s="8"/>
      <c r="O250" s="3"/>
      <c r="P250" s="3"/>
      <c r="Q250" s="3"/>
      <c r="R250" s="3"/>
      <c r="S250" s="3"/>
    </row>
    <row r="251" spans="2:19" ht="14.25" x14ac:dyDescent="0.2">
      <c r="B251" s="3"/>
      <c r="C251" s="3"/>
      <c r="D251" s="3"/>
      <c r="E251" s="9"/>
      <c r="F251" s="9"/>
      <c r="G251" s="105"/>
      <c r="H251" s="15"/>
      <c r="I251" s="3"/>
      <c r="J251" s="3"/>
      <c r="K251" s="3"/>
      <c r="L251" s="9"/>
      <c r="M251" s="8"/>
      <c r="N251" s="8"/>
      <c r="O251" s="3"/>
      <c r="P251" s="3"/>
      <c r="Q251" s="3"/>
      <c r="R251" s="3"/>
      <c r="S251" s="3"/>
    </row>
    <row r="252" spans="2:19" ht="14.25" x14ac:dyDescent="0.2">
      <c r="B252" s="3"/>
      <c r="C252" s="3"/>
      <c r="D252" s="3"/>
      <c r="E252" s="9"/>
      <c r="F252" s="9"/>
      <c r="G252" s="105"/>
      <c r="H252" s="15"/>
      <c r="I252" s="3"/>
      <c r="J252" s="3"/>
      <c r="K252" s="3"/>
      <c r="L252" s="9"/>
      <c r="M252" s="8"/>
      <c r="N252" s="8"/>
      <c r="O252" s="3"/>
      <c r="P252" s="3"/>
      <c r="Q252" s="3"/>
      <c r="R252" s="3"/>
      <c r="S252" s="3"/>
    </row>
    <row r="253" spans="2:19" ht="14.25" x14ac:dyDescent="0.2">
      <c r="B253" s="3"/>
      <c r="C253" s="3"/>
      <c r="D253" s="3"/>
      <c r="E253" s="9"/>
      <c r="F253" s="9"/>
      <c r="G253" s="105"/>
      <c r="H253" s="15"/>
      <c r="I253" s="3"/>
      <c r="J253" s="3"/>
      <c r="K253" s="3"/>
      <c r="L253" s="9"/>
      <c r="M253" s="8"/>
      <c r="N253" s="8"/>
      <c r="O253" s="3"/>
      <c r="P253" s="3"/>
      <c r="Q253" s="3"/>
      <c r="R253" s="3"/>
      <c r="S253" s="3"/>
    </row>
    <row r="254" spans="2:19" ht="14.25" x14ac:dyDescent="0.2">
      <c r="B254" s="3"/>
      <c r="C254" s="3"/>
      <c r="D254" s="3"/>
      <c r="E254" s="9"/>
      <c r="F254" s="9"/>
      <c r="G254" s="105"/>
      <c r="H254" s="15"/>
      <c r="I254" s="3"/>
      <c r="J254" s="3"/>
      <c r="K254" s="3"/>
      <c r="L254" s="9"/>
      <c r="M254" s="8"/>
      <c r="N254" s="8"/>
      <c r="O254" s="3"/>
      <c r="P254" s="3"/>
      <c r="Q254" s="3"/>
      <c r="R254" s="3"/>
      <c r="S254" s="3"/>
    </row>
    <row r="255" spans="2:19" ht="14.25" x14ac:dyDescent="0.2">
      <c r="B255" s="3"/>
      <c r="C255" s="3"/>
      <c r="D255" s="3"/>
      <c r="E255" s="9"/>
      <c r="F255" s="9"/>
      <c r="G255" s="105"/>
      <c r="H255" s="15"/>
      <c r="I255" s="3"/>
      <c r="J255" s="3"/>
      <c r="K255" s="3"/>
      <c r="L255" s="9"/>
      <c r="M255" s="8"/>
      <c r="N255" s="8"/>
      <c r="O255" s="3"/>
      <c r="P255" s="3"/>
      <c r="Q255" s="3"/>
      <c r="R255" s="3"/>
      <c r="S255" s="3"/>
    </row>
    <row r="256" spans="2:19" ht="14.25" x14ac:dyDescent="0.2">
      <c r="B256" s="3"/>
      <c r="C256" s="3"/>
      <c r="D256" s="3"/>
      <c r="E256" s="9"/>
      <c r="F256" s="9"/>
      <c r="G256" s="105"/>
      <c r="H256" s="15"/>
      <c r="I256" s="3"/>
      <c r="J256" s="3"/>
      <c r="K256" s="3"/>
      <c r="L256" s="9"/>
      <c r="M256" s="8"/>
      <c r="N256" s="8"/>
      <c r="O256" s="3"/>
      <c r="P256" s="3"/>
      <c r="Q256" s="3"/>
      <c r="R256" s="3"/>
      <c r="S256" s="3"/>
    </row>
    <row r="257" spans="2:19" ht="14.25" x14ac:dyDescent="0.2">
      <c r="B257" s="3"/>
      <c r="C257" s="3"/>
      <c r="D257" s="3"/>
      <c r="E257" s="9"/>
      <c r="F257" s="9"/>
      <c r="G257" s="105"/>
      <c r="H257" s="15"/>
      <c r="I257" s="3"/>
      <c r="J257" s="3"/>
      <c r="K257" s="3"/>
      <c r="L257" s="9"/>
      <c r="M257" s="8"/>
      <c r="N257" s="8"/>
      <c r="O257" s="3"/>
      <c r="P257" s="3"/>
      <c r="Q257" s="3"/>
      <c r="R257" s="3"/>
      <c r="S257" s="3"/>
    </row>
    <row r="258" spans="2:19" ht="14.25" x14ac:dyDescent="0.2">
      <c r="B258" s="3"/>
      <c r="C258" s="3"/>
      <c r="D258" s="3"/>
      <c r="E258" s="9"/>
      <c r="F258" s="9"/>
      <c r="G258" s="105"/>
      <c r="H258" s="15"/>
      <c r="I258" s="3"/>
      <c r="J258" s="3"/>
      <c r="K258" s="3"/>
      <c r="L258" s="9"/>
      <c r="M258" s="8"/>
      <c r="N258" s="8"/>
      <c r="O258" s="3"/>
      <c r="P258" s="3"/>
      <c r="Q258" s="3"/>
      <c r="R258" s="3"/>
      <c r="S258" s="3"/>
    </row>
    <row r="259" spans="2:19" ht="14.25" x14ac:dyDescent="0.2">
      <c r="B259" s="3"/>
      <c r="C259" s="3"/>
      <c r="D259" s="3"/>
      <c r="E259" s="9"/>
      <c r="F259" s="9"/>
      <c r="G259" s="105"/>
      <c r="H259" s="15"/>
      <c r="I259" s="3"/>
      <c r="J259" s="3"/>
      <c r="K259" s="3"/>
      <c r="L259" s="9"/>
      <c r="M259" s="8"/>
      <c r="N259" s="8"/>
      <c r="O259" s="3"/>
      <c r="P259" s="3"/>
      <c r="Q259" s="3"/>
      <c r="R259" s="3"/>
      <c r="S259" s="3"/>
    </row>
    <row r="260" spans="2:19" ht="14.25" x14ac:dyDescent="0.2">
      <c r="B260" s="3"/>
      <c r="C260" s="3"/>
      <c r="D260" s="3"/>
      <c r="E260" s="9"/>
      <c r="F260" s="9"/>
      <c r="G260" s="105"/>
      <c r="H260" s="15"/>
      <c r="I260" s="3"/>
      <c r="J260" s="3"/>
      <c r="K260" s="3"/>
      <c r="L260" s="9"/>
      <c r="M260" s="8"/>
      <c r="N260" s="8"/>
      <c r="O260" s="3"/>
      <c r="P260" s="3"/>
      <c r="Q260" s="3"/>
      <c r="R260" s="3"/>
      <c r="S260" s="3"/>
    </row>
    <row r="261" spans="2:19" ht="14.25" x14ac:dyDescent="0.2">
      <c r="B261" s="3"/>
      <c r="C261" s="3"/>
      <c r="D261" s="3"/>
      <c r="E261" s="9"/>
      <c r="F261" s="9"/>
      <c r="G261" s="105"/>
      <c r="H261" s="15"/>
      <c r="I261" s="3"/>
      <c r="J261" s="3"/>
      <c r="K261" s="3"/>
      <c r="L261" s="9"/>
      <c r="M261" s="8"/>
      <c r="N261" s="8"/>
      <c r="O261" s="3"/>
      <c r="P261" s="3"/>
      <c r="Q261" s="3"/>
      <c r="R261" s="3"/>
      <c r="S261" s="3"/>
    </row>
    <row r="262" spans="2:19" ht="14.25" x14ac:dyDescent="0.2">
      <c r="B262" s="3"/>
      <c r="C262" s="3"/>
      <c r="D262" s="3"/>
      <c r="E262" s="9"/>
      <c r="F262" s="9"/>
      <c r="G262" s="105"/>
      <c r="H262" s="15"/>
      <c r="I262" s="3"/>
      <c r="J262" s="3"/>
      <c r="K262" s="3"/>
      <c r="L262" s="9"/>
      <c r="M262" s="8"/>
      <c r="N262" s="8"/>
      <c r="O262" s="3"/>
      <c r="P262" s="3"/>
      <c r="Q262" s="3"/>
      <c r="R262" s="3"/>
      <c r="S262" s="3"/>
    </row>
    <row r="263" spans="2:19" ht="14.25" x14ac:dyDescent="0.2">
      <c r="B263" s="3"/>
      <c r="C263" s="3"/>
      <c r="D263" s="3"/>
      <c r="E263" s="9"/>
      <c r="F263" s="9"/>
      <c r="G263" s="105"/>
      <c r="H263" s="15"/>
      <c r="I263" s="3"/>
      <c r="J263" s="3"/>
      <c r="K263" s="3"/>
      <c r="L263" s="9"/>
      <c r="M263" s="8"/>
      <c r="N263" s="8"/>
      <c r="O263" s="3"/>
      <c r="P263" s="3"/>
      <c r="Q263" s="3"/>
      <c r="R263" s="3"/>
      <c r="S263" s="3"/>
    </row>
    <row r="264" spans="2:19" ht="14.25" x14ac:dyDescent="0.2">
      <c r="G264" s="105"/>
      <c r="H264" s="15"/>
      <c r="I264" s="3"/>
      <c r="J264" s="3"/>
      <c r="K264" s="3"/>
      <c r="L264" s="9"/>
      <c r="M264" s="8"/>
      <c r="N264" s="8"/>
      <c r="O264" s="3"/>
      <c r="P264" s="3"/>
      <c r="Q264" s="3"/>
      <c r="R264" s="3"/>
      <c r="S264" s="3"/>
    </row>
    <row r="265" spans="2:19" ht="14.25" x14ac:dyDescent="0.2">
      <c r="G265" s="105"/>
      <c r="H265" s="15"/>
      <c r="I265" s="3"/>
      <c r="J265" s="3"/>
      <c r="K265" s="3"/>
      <c r="L265" s="9"/>
      <c r="M265" s="8"/>
      <c r="N265" s="8"/>
      <c r="O265" s="3"/>
      <c r="P265" s="3"/>
      <c r="Q265" s="3"/>
      <c r="R265" s="3"/>
      <c r="S265" s="3"/>
    </row>
    <row r="266" spans="2:19" ht="14.25" x14ac:dyDescent="0.2">
      <c r="G266" s="105"/>
      <c r="H266" s="15"/>
      <c r="I266" s="3"/>
      <c r="J266" s="3"/>
      <c r="K266" s="3"/>
      <c r="L266" s="9"/>
      <c r="M266" s="8"/>
      <c r="N266" s="8"/>
      <c r="O266" s="3"/>
      <c r="P266" s="3"/>
      <c r="Q266" s="3"/>
      <c r="R266" s="3"/>
      <c r="S266" s="3"/>
    </row>
    <row r="267" spans="2:19" ht="14.25" x14ac:dyDescent="0.2">
      <c r="G267" s="105"/>
      <c r="H267" s="15"/>
      <c r="I267" s="3"/>
      <c r="J267" s="3"/>
      <c r="K267" s="3"/>
      <c r="L267" s="9"/>
      <c r="M267" s="8"/>
      <c r="N267" s="8"/>
      <c r="O267" s="3"/>
      <c r="P267" s="3"/>
      <c r="Q267" s="3"/>
      <c r="R267" s="3"/>
      <c r="S267" s="3"/>
    </row>
    <row r="268" spans="2:19" ht="14.25" x14ac:dyDescent="0.2">
      <c r="G268" s="105"/>
      <c r="H268" s="15"/>
      <c r="I268" s="3"/>
      <c r="J268" s="3"/>
      <c r="K268" s="3"/>
      <c r="L268" s="9"/>
      <c r="M268" s="8"/>
      <c r="N268" s="8"/>
      <c r="O268" s="3"/>
      <c r="P268" s="3"/>
      <c r="Q268" s="3"/>
      <c r="R268" s="3"/>
      <c r="S268" s="3"/>
    </row>
    <row r="269" spans="2:19" ht="14.25" x14ac:dyDescent="0.2">
      <c r="G269" s="105"/>
      <c r="H269" s="15"/>
      <c r="I269" s="3"/>
      <c r="J269" s="3"/>
      <c r="K269" s="3"/>
      <c r="L269" s="9"/>
      <c r="M269" s="8"/>
      <c r="N269" s="8"/>
      <c r="O269" s="3"/>
      <c r="P269" s="3"/>
      <c r="Q269" s="3"/>
      <c r="R269" s="3"/>
      <c r="S269" s="3"/>
    </row>
    <row r="270" spans="2:19" ht="14.25" x14ac:dyDescent="0.2">
      <c r="G270" s="105"/>
      <c r="H270" s="15"/>
      <c r="I270" s="3"/>
      <c r="J270" s="3"/>
      <c r="K270" s="3"/>
      <c r="L270" s="9"/>
      <c r="M270" s="8"/>
      <c r="N270" s="8"/>
      <c r="O270" s="3"/>
      <c r="P270" s="3"/>
      <c r="Q270" s="3"/>
      <c r="R270" s="3"/>
      <c r="S270" s="3"/>
    </row>
    <row r="271" spans="2:19" ht="14.25" x14ac:dyDescent="0.2">
      <c r="G271" s="105"/>
      <c r="H271" s="15"/>
      <c r="I271" s="3"/>
      <c r="J271" s="3"/>
      <c r="K271" s="3"/>
      <c r="L271" s="9"/>
      <c r="M271" s="8"/>
      <c r="N271" s="8"/>
      <c r="O271" s="3"/>
      <c r="P271" s="3"/>
      <c r="Q271" s="3"/>
      <c r="R271" s="3"/>
      <c r="S271" s="3"/>
    </row>
    <row r="272" spans="2:19" ht="14.25" x14ac:dyDescent="0.2">
      <c r="G272" s="105"/>
      <c r="H272" s="15"/>
      <c r="I272" s="3"/>
      <c r="J272" s="3"/>
      <c r="K272" s="3"/>
      <c r="L272" s="9"/>
      <c r="M272" s="8"/>
      <c r="N272" s="8"/>
      <c r="O272" s="3"/>
      <c r="P272" s="3"/>
      <c r="Q272" s="3"/>
      <c r="R272" s="3"/>
      <c r="S272" s="3"/>
    </row>
    <row r="273" spans="7:19" ht="14.25" x14ac:dyDescent="0.2">
      <c r="G273" s="105"/>
      <c r="H273" s="15"/>
      <c r="I273" s="3"/>
      <c r="J273" s="3"/>
      <c r="K273" s="3"/>
      <c r="L273" s="9"/>
      <c r="M273" s="8"/>
      <c r="N273" s="8"/>
      <c r="O273" s="3"/>
      <c r="P273" s="3"/>
      <c r="Q273" s="3"/>
      <c r="R273" s="3"/>
      <c r="S273" s="3"/>
    </row>
    <row r="274" spans="7:19" ht="14.25" x14ac:dyDescent="0.2">
      <c r="G274" s="105"/>
      <c r="H274" s="15"/>
      <c r="I274" s="3"/>
      <c r="J274" s="3"/>
      <c r="K274" s="3"/>
      <c r="L274" s="9"/>
      <c r="M274" s="8"/>
      <c r="N274" s="8"/>
      <c r="O274" s="3"/>
      <c r="P274" s="3"/>
      <c r="Q274" s="3"/>
      <c r="R274" s="3"/>
      <c r="S274" s="3"/>
    </row>
    <row r="275" spans="7:19" ht="14.25" x14ac:dyDescent="0.2">
      <c r="G275" s="105"/>
      <c r="H275" s="15"/>
      <c r="I275" s="3"/>
      <c r="J275" s="3"/>
      <c r="K275" s="3"/>
      <c r="L275" s="9"/>
      <c r="M275" s="8"/>
      <c r="N275" s="8"/>
      <c r="O275" s="3"/>
      <c r="P275" s="3"/>
      <c r="Q275" s="3"/>
      <c r="R275" s="3"/>
      <c r="S275" s="3"/>
    </row>
    <row r="276" spans="7:19" ht="14.25" x14ac:dyDescent="0.2">
      <c r="G276" s="105"/>
      <c r="H276" s="15"/>
      <c r="I276" s="3"/>
      <c r="J276" s="3"/>
      <c r="K276" s="3"/>
      <c r="L276" s="9"/>
      <c r="M276" s="8"/>
      <c r="N276" s="8"/>
      <c r="O276" s="3"/>
      <c r="P276" s="3"/>
      <c r="Q276" s="3"/>
      <c r="R276" s="3"/>
      <c r="S276" s="3"/>
    </row>
    <row r="277" spans="7:19" ht="14.25" x14ac:dyDescent="0.2">
      <c r="G277" s="105"/>
      <c r="H277" s="15"/>
      <c r="I277" s="3"/>
      <c r="J277" s="3"/>
      <c r="K277" s="3"/>
      <c r="L277" s="9"/>
      <c r="M277" s="8"/>
      <c r="N277" s="8"/>
      <c r="O277" s="3"/>
      <c r="P277" s="3"/>
      <c r="Q277" s="3"/>
      <c r="R277" s="3"/>
      <c r="S277" s="3"/>
    </row>
    <row r="278" spans="7:19" ht="14.25" x14ac:dyDescent="0.2">
      <c r="G278" s="105"/>
      <c r="H278" s="15"/>
      <c r="I278" s="3"/>
      <c r="J278" s="3"/>
      <c r="K278" s="3"/>
      <c r="L278" s="9"/>
      <c r="M278" s="8"/>
      <c r="N278" s="8"/>
      <c r="O278" s="3"/>
      <c r="P278" s="3"/>
      <c r="Q278" s="3"/>
      <c r="R278" s="3"/>
      <c r="S278" s="3"/>
    </row>
    <row r="279" spans="7:19" ht="14.25" x14ac:dyDescent="0.2">
      <c r="G279" s="105"/>
      <c r="H279" s="15"/>
    </row>
    <row r="280" spans="7:19" ht="14.25" x14ac:dyDescent="0.2">
      <c r="G280" s="105"/>
      <c r="H280" s="15"/>
    </row>
    <row r="281" spans="7:19" ht="14.25" x14ac:dyDescent="0.2">
      <c r="G281" s="105"/>
      <c r="H281" s="15"/>
    </row>
    <row r="282" spans="7:19" ht="14.25" x14ac:dyDescent="0.2">
      <c r="G282" s="105"/>
      <c r="H282" s="15"/>
    </row>
    <row r="283" spans="7:19" ht="14.25" x14ac:dyDescent="0.2">
      <c r="G283" s="105"/>
      <c r="H283" s="15"/>
    </row>
    <row r="284" spans="7:19" ht="14.25" x14ac:dyDescent="0.2">
      <c r="G284" s="105"/>
      <c r="H284" s="15"/>
    </row>
    <row r="285" spans="7:19" ht="14.25" x14ac:dyDescent="0.2">
      <c r="G285" s="105"/>
      <c r="H285" s="15"/>
    </row>
    <row r="286" spans="7:19" ht="14.25" x14ac:dyDescent="0.2">
      <c r="G286" s="105"/>
      <c r="H286" s="15"/>
    </row>
    <row r="287" spans="7:19" ht="14.25" x14ac:dyDescent="0.2">
      <c r="G287" s="105"/>
      <c r="H287" s="15"/>
    </row>
    <row r="288" spans="7:19" ht="14.25" x14ac:dyDescent="0.2">
      <c r="G288" s="105"/>
      <c r="H288" s="15"/>
    </row>
    <row r="289" spans="7:8" ht="14.25" x14ac:dyDescent="0.2">
      <c r="G289" s="105"/>
      <c r="H289" s="15"/>
    </row>
    <row r="290" spans="7:8" ht="14.25" x14ac:dyDescent="0.2">
      <c r="G290" s="105"/>
      <c r="H290" s="15"/>
    </row>
    <row r="291" spans="7:8" ht="14.25" x14ac:dyDescent="0.2">
      <c r="G291" s="105"/>
      <c r="H291" s="15"/>
    </row>
    <row r="292" spans="7:8" ht="14.25" x14ac:dyDescent="0.2">
      <c r="G292" s="105"/>
      <c r="H292" s="15"/>
    </row>
    <row r="293" spans="7:8" ht="14.25" x14ac:dyDescent="0.2">
      <c r="G293" s="105"/>
      <c r="H293" s="15"/>
    </row>
    <row r="294" spans="7:8" ht="14.25" x14ac:dyDescent="0.2">
      <c r="G294" s="105"/>
      <c r="H294" s="15"/>
    </row>
    <row r="295" spans="7:8" ht="14.25" x14ac:dyDescent="0.2">
      <c r="G295" s="105"/>
      <c r="H295" s="15"/>
    </row>
    <row r="296" spans="7:8" ht="14.25" x14ac:dyDescent="0.2">
      <c r="G296" s="105"/>
      <c r="H296" s="15"/>
    </row>
    <row r="297" spans="7:8" ht="14.25" x14ac:dyDescent="0.2">
      <c r="G297" s="105"/>
      <c r="H297" s="15"/>
    </row>
    <row r="298" spans="7:8" ht="14.25" x14ac:dyDescent="0.2">
      <c r="G298" s="105"/>
      <c r="H298" s="15"/>
    </row>
    <row r="299" spans="7:8" ht="14.25" x14ac:dyDescent="0.2">
      <c r="G299" s="105"/>
      <c r="H299" s="15"/>
    </row>
    <row r="300" spans="7:8" ht="14.25" x14ac:dyDescent="0.2">
      <c r="G300" s="105"/>
      <c r="H300" s="15"/>
    </row>
    <row r="301" spans="7:8" ht="14.25" x14ac:dyDescent="0.2">
      <c r="G301" s="105"/>
      <c r="H301" s="15"/>
    </row>
    <row r="302" spans="7:8" ht="14.25" x14ac:dyDescent="0.2">
      <c r="G302" s="105"/>
      <c r="H302" s="15"/>
    </row>
    <row r="303" spans="7:8" ht="14.25" x14ac:dyDescent="0.2">
      <c r="G303" s="105"/>
      <c r="H303" s="15"/>
    </row>
    <row r="304" spans="7:8" ht="14.25" x14ac:dyDescent="0.2">
      <c r="G304" s="105"/>
      <c r="H304" s="15"/>
    </row>
    <row r="305" spans="7:8" ht="14.25" x14ac:dyDescent="0.2">
      <c r="G305" s="105"/>
      <c r="H305" s="15"/>
    </row>
    <row r="306" spans="7:8" ht="14.25" x14ac:dyDescent="0.2">
      <c r="G306" s="105"/>
      <c r="H306" s="15"/>
    </row>
    <row r="307" spans="7:8" ht="14.25" x14ac:dyDescent="0.2">
      <c r="G307" s="105"/>
      <c r="H307" s="15"/>
    </row>
    <row r="308" spans="7:8" ht="14.25" x14ac:dyDescent="0.2">
      <c r="G308" s="105"/>
      <c r="H308" s="15"/>
    </row>
    <row r="309" spans="7:8" ht="14.25" x14ac:dyDescent="0.2">
      <c r="G309" s="105"/>
      <c r="H309" s="15"/>
    </row>
    <row r="310" spans="7:8" ht="14.25" x14ac:dyDescent="0.2">
      <c r="G310" s="105"/>
      <c r="H310" s="15"/>
    </row>
    <row r="311" spans="7:8" ht="14.25" x14ac:dyDescent="0.2">
      <c r="G311" s="105"/>
      <c r="H311" s="15"/>
    </row>
    <row r="312" spans="7:8" ht="14.25" x14ac:dyDescent="0.2">
      <c r="G312" s="105"/>
      <c r="H312" s="15"/>
    </row>
    <row r="313" spans="7:8" ht="14.25" x14ac:dyDescent="0.2">
      <c r="G313" s="105"/>
      <c r="H313" s="15"/>
    </row>
    <row r="314" spans="7:8" ht="14.25" x14ac:dyDescent="0.2">
      <c r="G314" s="105"/>
      <c r="H314" s="15"/>
    </row>
    <row r="315" spans="7:8" ht="14.25" x14ac:dyDescent="0.2">
      <c r="G315" s="105"/>
      <c r="H315" s="15"/>
    </row>
    <row r="316" spans="7:8" ht="14.25" x14ac:dyDescent="0.2">
      <c r="G316" s="105"/>
      <c r="H316" s="15"/>
    </row>
    <row r="317" spans="7:8" ht="14.25" x14ac:dyDescent="0.2">
      <c r="G317" s="105"/>
      <c r="H317" s="15"/>
    </row>
    <row r="318" spans="7:8" ht="14.25" x14ac:dyDescent="0.2">
      <c r="G318" s="105"/>
      <c r="H318" s="15"/>
    </row>
    <row r="319" spans="7:8" ht="14.25" x14ac:dyDescent="0.2">
      <c r="G319" s="105"/>
      <c r="H319" s="15"/>
    </row>
    <row r="320" spans="7:8" ht="14.25" x14ac:dyDescent="0.2">
      <c r="G320" s="105"/>
      <c r="H320" s="15"/>
    </row>
    <row r="321" spans="7:8" ht="14.25" x14ac:dyDescent="0.2">
      <c r="G321" s="105"/>
      <c r="H321" s="15"/>
    </row>
    <row r="322" spans="7:8" ht="14.25" x14ac:dyDescent="0.2">
      <c r="G322" s="105"/>
      <c r="H322" s="15"/>
    </row>
    <row r="323" spans="7:8" ht="14.25" x14ac:dyDescent="0.2">
      <c r="G323" s="105"/>
      <c r="H323" s="15"/>
    </row>
    <row r="324" spans="7:8" ht="14.25" x14ac:dyDescent="0.2">
      <c r="G324" s="105"/>
      <c r="H324" s="15"/>
    </row>
    <row r="325" spans="7:8" ht="14.25" x14ac:dyDescent="0.2">
      <c r="G325" s="105"/>
      <c r="H325" s="15"/>
    </row>
    <row r="326" spans="7:8" ht="14.25" x14ac:dyDescent="0.2">
      <c r="G326" s="105"/>
      <c r="H326" s="15"/>
    </row>
    <row r="327" spans="7:8" ht="14.25" x14ac:dyDescent="0.2">
      <c r="G327" s="105"/>
      <c r="H327" s="15"/>
    </row>
    <row r="328" spans="7:8" ht="14.25" x14ac:dyDescent="0.2">
      <c r="G328" s="105"/>
      <c r="H328" s="15"/>
    </row>
    <row r="329" spans="7:8" ht="14.25" x14ac:dyDescent="0.2">
      <c r="G329" s="105"/>
      <c r="H329" s="15"/>
    </row>
    <row r="330" spans="7:8" ht="14.25" x14ac:dyDescent="0.2">
      <c r="G330" s="105"/>
      <c r="H330" s="15"/>
    </row>
    <row r="331" spans="7:8" ht="14.25" x14ac:dyDescent="0.2">
      <c r="G331" s="105"/>
      <c r="H331" s="15"/>
    </row>
    <row r="332" spans="7:8" ht="14.25" x14ac:dyDescent="0.2">
      <c r="G332" s="105"/>
      <c r="H332" s="15"/>
    </row>
    <row r="333" spans="7:8" ht="14.25" x14ac:dyDescent="0.2">
      <c r="G333" s="105"/>
      <c r="H333" s="15"/>
    </row>
    <row r="334" spans="7:8" ht="14.25" x14ac:dyDescent="0.2">
      <c r="G334" s="105"/>
      <c r="H334" s="15"/>
    </row>
    <row r="335" spans="7:8" ht="14.25" x14ac:dyDescent="0.2">
      <c r="G335" s="105"/>
      <c r="H335" s="15"/>
    </row>
    <row r="336" spans="7:8" ht="14.25" x14ac:dyDescent="0.2">
      <c r="G336" s="105"/>
      <c r="H336" s="15"/>
    </row>
    <row r="337" spans="7:8" ht="14.25" x14ac:dyDescent="0.2">
      <c r="G337" s="105"/>
      <c r="H337" s="15"/>
    </row>
    <row r="338" spans="7:8" ht="14.25" x14ac:dyDescent="0.2">
      <c r="G338" s="105"/>
      <c r="H338" s="15"/>
    </row>
    <row r="339" spans="7:8" ht="14.25" x14ac:dyDescent="0.2">
      <c r="G339" s="105"/>
      <c r="H339" s="15"/>
    </row>
    <row r="340" spans="7:8" ht="14.25" x14ac:dyDescent="0.2">
      <c r="G340" s="105"/>
      <c r="H340" s="15"/>
    </row>
    <row r="341" spans="7:8" ht="14.25" x14ac:dyDescent="0.2">
      <c r="G341" s="105"/>
      <c r="H341" s="15"/>
    </row>
    <row r="342" spans="7:8" ht="14.25" x14ac:dyDescent="0.2">
      <c r="G342" s="105"/>
      <c r="H342" s="15"/>
    </row>
    <row r="343" spans="7:8" ht="14.25" x14ac:dyDescent="0.2">
      <c r="G343" s="105"/>
      <c r="H343" s="15"/>
    </row>
    <row r="344" spans="7:8" ht="14.25" x14ac:dyDescent="0.2">
      <c r="G344" s="105"/>
      <c r="H344" s="15"/>
    </row>
    <row r="345" spans="7:8" ht="14.25" x14ac:dyDescent="0.2">
      <c r="G345" s="105"/>
      <c r="H345" s="15"/>
    </row>
    <row r="346" spans="7:8" ht="14.25" x14ac:dyDescent="0.2">
      <c r="G346" s="105"/>
      <c r="H346" s="15"/>
    </row>
    <row r="347" spans="7:8" ht="14.25" x14ac:dyDescent="0.2">
      <c r="G347" s="105"/>
      <c r="H347" s="15"/>
    </row>
    <row r="348" spans="7:8" ht="14.25" x14ac:dyDescent="0.2">
      <c r="G348" s="105"/>
      <c r="H348" s="15"/>
    </row>
    <row r="349" spans="7:8" ht="14.25" x14ac:dyDescent="0.2">
      <c r="G349" s="105"/>
      <c r="H349" s="15"/>
    </row>
    <row r="350" spans="7:8" ht="14.25" x14ac:dyDescent="0.2">
      <c r="G350" s="105"/>
      <c r="H350" s="15"/>
    </row>
    <row r="351" spans="7:8" ht="14.25" x14ac:dyDescent="0.2">
      <c r="G351" s="105"/>
      <c r="H351" s="15"/>
    </row>
    <row r="352" spans="7:8" ht="14.25" x14ac:dyDescent="0.2">
      <c r="G352" s="105"/>
      <c r="H352" s="15"/>
    </row>
    <row r="353" spans="7:8" ht="14.25" x14ac:dyDescent="0.2">
      <c r="G353" s="105"/>
      <c r="H353" s="15"/>
    </row>
    <row r="354" spans="7:8" ht="14.25" x14ac:dyDescent="0.2">
      <c r="G354" s="105"/>
      <c r="H354" s="15"/>
    </row>
    <row r="355" spans="7:8" ht="14.25" x14ac:dyDescent="0.2">
      <c r="G355" s="105"/>
      <c r="H355" s="15"/>
    </row>
    <row r="356" spans="7:8" ht="14.25" x14ac:dyDescent="0.2">
      <c r="G356" s="105"/>
      <c r="H356" s="15"/>
    </row>
    <row r="357" spans="7:8" ht="14.25" x14ac:dyDescent="0.2">
      <c r="G357" s="105"/>
      <c r="H357" s="15"/>
    </row>
    <row r="358" spans="7:8" ht="14.25" x14ac:dyDescent="0.2">
      <c r="G358" s="105"/>
      <c r="H358" s="15"/>
    </row>
    <row r="359" spans="7:8" ht="14.25" x14ac:dyDescent="0.2">
      <c r="G359" s="105"/>
      <c r="H359" s="15"/>
    </row>
    <row r="360" spans="7:8" ht="14.25" x14ac:dyDescent="0.2">
      <c r="G360" s="105"/>
      <c r="H360" s="15"/>
    </row>
    <row r="361" spans="7:8" ht="14.25" x14ac:dyDescent="0.2">
      <c r="G361" s="105"/>
      <c r="H361" s="15"/>
    </row>
    <row r="362" spans="7:8" ht="14.25" x14ac:dyDescent="0.2">
      <c r="G362" s="105"/>
      <c r="H362" s="15"/>
    </row>
    <row r="363" spans="7:8" ht="14.25" x14ac:dyDescent="0.2">
      <c r="G363" s="105"/>
      <c r="H363" s="15"/>
    </row>
    <row r="364" spans="7:8" ht="14.25" x14ac:dyDescent="0.2">
      <c r="G364" s="105"/>
      <c r="H364" s="15"/>
    </row>
    <row r="365" spans="7:8" ht="14.25" x14ac:dyDescent="0.2">
      <c r="G365" s="105"/>
      <c r="H365" s="15"/>
    </row>
    <row r="366" spans="7:8" ht="14.25" x14ac:dyDescent="0.2">
      <c r="G366" s="105"/>
      <c r="H366" s="15"/>
    </row>
    <row r="367" spans="7:8" ht="14.25" x14ac:dyDescent="0.2">
      <c r="G367" s="105"/>
      <c r="H367" s="15"/>
    </row>
    <row r="368" spans="7:8" ht="14.25" x14ac:dyDescent="0.2">
      <c r="G368" s="105"/>
      <c r="H368" s="15"/>
    </row>
    <row r="369" spans="7:8" ht="14.25" x14ac:dyDescent="0.2">
      <c r="G369" s="105"/>
      <c r="H369" s="15"/>
    </row>
    <row r="370" spans="7:8" ht="14.25" x14ac:dyDescent="0.2">
      <c r="G370" s="105"/>
      <c r="H370" s="15"/>
    </row>
    <row r="371" spans="7:8" ht="14.25" x14ac:dyDescent="0.2">
      <c r="G371" s="105"/>
      <c r="H371" s="15"/>
    </row>
    <row r="372" spans="7:8" ht="14.25" x14ac:dyDescent="0.2">
      <c r="G372" s="105"/>
      <c r="H372" s="15"/>
    </row>
    <row r="373" spans="7:8" ht="14.25" x14ac:dyDescent="0.2">
      <c r="G373" s="105"/>
      <c r="H373" s="15"/>
    </row>
    <row r="374" spans="7:8" ht="14.25" x14ac:dyDescent="0.2">
      <c r="G374" s="105"/>
      <c r="H374" s="15"/>
    </row>
    <row r="375" spans="7:8" ht="14.25" x14ac:dyDescent="0.2">
      <c r="G375" s="105"/>
      <c r="H375" s="15"/>
    </row>
    <row r="376" spans="7:8" ht="14.25" x14ac:dyDescent="0.2">
      <c r="G376" s="105"/>
      <c r="H376" s="15"/>
    </row>
    <row r="377" spans="7:8" ht="14.25" x14ac:dyDescent="0.2">
      <c r="G377" s="105"/>
      <c r="H377" s="15"/>
    </row>
    <row r="378" spans="7:8" ht="14.25" x14ac:dyDescent="0.2">
      <c r="G378" s="105"/>
      <c r="H378" s="15"/>
    </row>
    <row r="379" spans="7:8" ht="14.25" x14ac:dyDescent="0.2">
      <c r="G379" s="105"/>
      <c r="H379" s="15"/>
    </row>
    <row r="380" spans="7:8" ht="14.25" x14ac:dyDescent="0.2">
      <c r="G380" s="105"/>
      <c r="H380" s="15"/>
    </row>
    <row r="381" spans="7:8" ht="14.25" x14ac:dyDescent="0.2">
      <c r="G381" s="105"/>
      <c r="H381" s="15"/>
    </row>
    <row r="382" spans="7:8" ht="14.25" x14ac:dyDescent="0.2">
      <c r="G382" s="105"/>
      <c r="H382" s="15"/>
    </row>
    <row r="383" spans="7:8" ht="14.25" x14ac:dyDescent="0.2">
      <c r="G383" s="105"/>
      <c r="H383" s="15"/>
    </row>
    <row r="384" spans="7:8" ht="14.25" x14ac:dyDescent="0.2">
      <c r="G384" s="105"/>
      <c r="H384" s="15"/>
    </row>
    <row r="385" spans="7:8" ht="14.25" x14ac:dyDescent="0.2">
      <c r="G385" s="105"/>
      <c r="H385" s="15"/>
    </row>
    <row r="386" spans="7:8" ht="14.25" x14ac:dyDescent="0.2">
      <c r="G386" s="105"/>
      <c r="H386" s="15"/>
    </row>
    <row r="387" spans="7:8" ht="14.25" x14ac:dyDescent="0.2">
      <c r="G387" s="105"/>
      <c r="H387" s="15"/>
    </row>
    <row r="388" spans="7:8" ht="14.25" x14ac:dyDescent="0.2">
      <c r="G388" s="105"/>
      <c r="H388" s="15"/>
    </row>
    <row r="389" spans="7:8" ht="14.25" x14ac:dyDescent="0.2">
      <c r="G389" s="105"/>
      <c r="H389" s="15"/>
    </row>
    <row r="390" spans="7:8" ht="14.25" x14ac:dyDescent="0.2">
      <c r="G390" s="105"/>
      <c r="H390" s="15"/>
    </row>
    <row r="391" spans="7:8" ht="14.25" x14ac:dyDescent="0.2">
      <c r="G391" s="105"/>
      <c r="H391" s="15"/>
    </row>
    <row r="392" spans="7:8" ht="14.25" x14ac:dyDescent="0.2">
      <c r="G392" s="105"/>
      <c r="H392" s="15"/>
    </row>
    <row r="393" spans="7:8" ht="14.25" x14ac:dyDescent="0.2">
      <c r="G393" s="105"/>
      <c r="H393" s="15"/>
    </row>
    <row r="394" spans="7:8" ht="14.25" x14ac:dyDescent="0.2">
      <c r="G394" s="105"/>
      <c r="H394" s="15"/>
    </row>
    <row r="395" spans="7:8" ht="14.25" x14ac:dyDescent="0.2">
      <c r="G395" s="105"/>
      <c r="H395" s="15"/>
    </row>
    <row r="396" spans="7:8" ht="14.25" x14ac:dyDescent="0.2">
      <c r="G396" s="105"/>
      <c r="H396" s="15"/>
    </row>
    <row r="397" spans="7:8" ht="14.25" x14ac:dyDescent="0.2">
      <c r="G397" s="105"/>
      <c r="H397" s="15"/>
    </row>
    <row r="398" spans="7:8" ht="14.25" x14ac:dyDescent="0.2">
      <c r="G398" s="105"/>
      <c r="H398" s="15"/>
    </row>
    <row r="399" spans="7:8" ht="14.25" x14ac:dyDescent="0.2">
      <c r="G399" s="105"/>
      <c r="H399" s="15"/>
    </row>
    <row r="400" spans="7:8" ht="14.25" x14ac:dyDescent="0.2">
      <c r="G400" s="105"/>
      <c r="H400" s="15"/>
    </row>
    <row r="401" spans="7:8" ht="14.25" x14ac:dyDescent="0.2">
      <c r="G401" s="105"/>
      <c r="H401" s="15"/>
    </row>
    <row r="402" spans="7:8" ht="14.25" x14ac:dyDescent="0.2">
      <c r="G402" s="105"/>
      <c r="H402" s="15"/>
    </row>
    <row r="403" spans="7:8" ht="14.25" x14ac:dyDescent="0.2">
      <c r="G403" s="105"/>
      <c r="H403" s="15"/>
    </row>
    <row r="404" spans="7:8" ht="14.25" x14ac:dyDescent="0.2">
      <c r="G404" s="105"/>
      <c r="H404" s="15"/>
    </row>
    <row r="405" spans="7:8" ht="14.25" x14ac:dyDescent="0.2">
      <c r="G405" s="105"/>
      <c r="H405" s="15"/>
    </row>
    <row r="406" spans="7:8" ht="14.25" x14ac:dyDescent="0.2">
      <c r="G406" s="105"/>
      <c r="H406" s="15"/>
    </row>
    <row r="407" spans="7:8" ht="14.25" x14ac:dyDescent="0.2">
      <c r="G407" s="105"/>
      <c r="H407" s="15"/>
    </row>
    <row r="408" spans="7:8" ht="14.25" x14ac:dyDescent="0.2">
      <c r="G408" s="105"/>
      <c r="H408" s="15"/>
    </row>
    <row r="409" spans="7:8" ht="14.25" x14ac:dyDescent="0.2">
      <c r="G409" s="105"/>
      <c r="H409" s="15"/>
    </row>
    <row r="410" spans="7:8" ht="14.25" x14ac:dyDescent="0.2">
      <c r="G410" s="105"/>
      <c r="H410" s="15"/>
    </row>
    <row r="411" spans="7:8" ht="14.25" x14ac:dyDescent="0.2">
      <c r="G411" s="105"/>
      <c r="H411" s="15"/>
    </row>
    <row r="412" spans="7:8" ht="14.25" x14ac:dyDescent="0.2">
      <c r="G412" s="105"/>
      <c r="H412" s="15"/>
    </row>
    <row r="413" spans="7:8" ht="14.25" x14ac:dyDescent="0.2">
      <c r="G413" s="105"/>
      <c r="H413" s="15"/>
    </row>
    <row r="414" spans="7:8" ht="14.25" x14ac:dyDescent="0.2">
      <c r="G414" s="105"/>
      <c r="H414" s="15"/>
    </row>
    <row r="415" spans="7:8" ht="14.25" x14ac:dyDescent="0.2">
      <c r="G415" s="105"/>
      <c r="H415" s="15"/>
    </row>
    <row r="416" spans="7:8" ht="14.25" x14ac:dyDescent="0.2">
      <c r="G416" s="105"/>
      <c r="H416" s="15"/>
    </row>
    <row r="417" spans="7:8" ht="14.25" x14ac:dyDescent="0.2">
      <c r="G417" s="105"/>
      <c r="H417" s="15"/>
    </row>
    <row r="418" spans="7:8" ht="14.25" x14ac:dyDescent="0.2">
      <c r="G418" s="105"/>
      <c r="H418" s="15"/>
    </row>
    <row r="419" spans="7:8" ht="14.25" x14ac:dyDescent="0.2">
      <c r="G419" s="105"/>
      <c r="H419" s="15"/>
    </row>
    <row r="420" spans="7:8" ht="14.25" x14ac:dyDescent="0.2">
      <c r="G420" s="105"/>
      <c r="H420" s="15"/>
    </row>
    <row r="421" spans="7:8" ht="14.25" x14ac:dyDescent="0.2">
      <c r="G421" s="105"/>
      <c r="H421" s="15"/>
    </row>
    <row r="422" spans="7:8" ht="14.25" x14ac:dyDescent="0.2">
      <c r="G422" s="105"/>
      <c r="H422" s="15"/>
    </row>
    <row r="423" spans="7:8" ht="14.25" x14ac:dyDescent="0.2">
      <c r="G423" s="105"/>
      <c r="H423" s="15"/>
    </row>
    <row r="424" spans="7:8" ht="14.25" x14ac:dyDescent="0.2">
      <c r="G424" s="105"/>
      <c r="H424" s="15"/>
    </row>
    <row r="425" spans="7:8" ht="14.25" x14ac:dyDescent="0.2">
      <c r="G425" s="105"/>
      <c r="H425" s="15"/>
    </row>
    <row r="426" spans="7:8" ht="14.25" x14ac:dyDescent="0.2">
      <c r="G426" s="105"/>
      <c r="H426" s="15"/>
    </row>
    <row r="427" spans="7:8" ht="14.25" x14ac:dyDescent="0.2">
      <c r="G427" s="105"/>
      <c r="H427" s="15"/>
    </row>
    <row r="428" spans="7:8" ht="14.25" x14ac:dyDescent="0.2">
      <c r="G428" s="105"/>
      <c r="H428" s="15"/>
    </row>
    <row r="429" spans="7:8" ht="14.25" x14ac:dyDescent="0.2">
      <c r="G429" s="105"/>
      <c r="H429" s="15"/>
    </row>
    <row r="430" spans="7:8" ht="14.25" x14ac:dyDescent="0.2">
      <c r="G430" s="105"/>
      <c r="H430" s="15"/>
    </row>
    <row r="431" spans="7:8" ht="14.25" x14ac:dyDescent="0.2">
      <c r="G431" s="105"/>
      <c r="H431" s="15"/>
    </row>
    <row r="432" spans="7:8" ht="14.25" x14ac:dyDescent="0.2">
      <c r="G432" s="105"/>
      <c r="H432" s="15"/>
    </row>
    <row r="433" spans="7:8" ht="14.25" x14ac:dyDescent="0.2">
      <c r="G433" s="105"/>
      <c r="H433" s="15"/>
    </row>
    <row r="434" spans="7:8" ht="14.25" x14ac:dyDescent="0.2">
      <c r="G434" s="105"/>
      <c r="H434" s="15"/>
    </row>
    <row r="435" spans="7:8" ht="14.25" x14ac:dyDescent="0.2">
      <c r="G435" s="105"/>
      <c r="H435" s="15"/>
    </row>
    <row r="436" spans="7:8" ht="14.25" x14ac:dyDescent="0.2">
      <c r="G436" s="105"/>
      <c r="H436" s="15"/>
    </row>
    <row r="437" spans="7:8" ht="14.25" x14ac:dyDescent="0.2">
      <c r="G437" s="105"/>
      <c r="H437" s="15"/>
    </row>
    <row r="438" spans="7:8" ht="14.25" x14ac:dyDescent="0.2">
      <c r="G438" s="105"/>
      <c r="H438" s="15"/>
    </row>
    <row r="439" spans="7:8" ht="14.25" x14ac:dyDescent="0.2">
      <c r="G439" s="105"/>
      <c r="H439" s="15"/>
    </row>
    <row r="440" spans="7:8" ht="14.25" x14ac:dyDescent="0.2">
      <c r="G440" s="105"/>
      <c r="H440" s="15"/>
    </row>
    <row r="441" spans="7:8" ht="14.25" x14ac:dyDescent="0.2">
      <c r="G441" s="105"/>
      <c r="H441" s="15"/>
    </row>
    <row r="442" spans="7:8" ht="14.25" x14ac:dyDescent="0.2">
      <c r="G442" s="105"/>
      <c r="H442" s="15"/>
    </row>
    <row r="443" spans="7:8" ht="14.25" x14ac:dyDescent="0.2">
      <c r="G443" s="105"/>
      <c r="H443" s="15"/>
    </row>
    <row r="444" spans="7:8" ht="14.25" x14ac:dyDescent="0.2">
      <c r="G444" s="105"/>
      <c r="H444" s="15"/>
    </row>
    <row r="445" spans="7:8" ht="14.25" x14ac:dyDescent="0.2">
      <c r="G445" s="105"/>
      <c r="H445" s="15"/>
    </row>
    <row r="446" spans="7:8" ht="14.25" x14ac:dyDescent="0.2">
      <c r="G446" s="105"/>
      <c r="H446" s="15"/>
    </row>
    <row r="447" spans="7:8" ht="14.25" x14ac:dyDescent="0.2">
      <c r="G447" s="105"/>
      <c r="H447" s="15"/>
    </row>
    <row r="448" spans="7:8" ht="14.25" x14ac:dyDescent="0.2">
      <c r="G448" s="105"/>
      <c r="H448" s="15"/>
    </row>
    <row r="449" spans="7:8" ht="14.25" x14ac:dyDescent="0.2">
      <c r="G449" s="105"/>
      <c r="H449" s="15"/>
    </row>
    <row r="450" spans="7:8" ht="14.25" x14ac:dyDescent="0.2">
      <c r="G450" s="105"/>
      <c r="H450" s="15"/>
    </row>
    <row r="451" spans="7:8" ht="14.25" x14ac:dyDescent="0.2">
      <c r="G451" s="105"/>
      <c r="H451" s="15"/>
    </row>
    <row r="452" spans="7:8" ht="14.25" x14ac:dyDescent="0.2">
      <c r="G452" s="105"/>
      <c r="H452" s="15"/>
    </row>
    <row r="453" spans="7:8" ht="14.25" x14ac:dyDescent="0.2">
      <c r="G453" s="105"/>
      <c r="H453" s="15"/>
    </row>
    <row r="454" spans="7:8" ht="14.25" x14ac:dyDescent="0.2">
      <c r="G454" s="105"/>
      <c r="H454" s="15"/>
    </row>
  </sheetData>
  <sheetProtection algorithmName="SHA-512" hashValue="yvJhxbnmpjuoJZyJ8OQe+45guJ6mRkEqy2fFoMepwhYW9dUMGSsw1TegaBFAtME3Kt2bgKDjzbwgT0L6Ff3Nbw==" saltValue="1U1bK8dJXT7dRFJ1vWWGxg==" spinCount="100000" sheet="1" objects="1" scenarios="1" selectLockedCells="1"/>
  <phoneticPr fontId="41" type="noConversion"/>
  <pageMargins left="0.75" right="0.75" top="1" bottom="1" header="0.5" footer="0.5"/>
  <pageSetup scale="2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VIP Elite Trip</vt:lpstr>
      <vt:lpstr>New Reps</vt:lpstr>
    </vt:vector>
  </TitlesOfParts>
  <Company>LifeDesign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 Fink</dc:creator>
  <cp:lastModifiedBy>Zal Fink</cp:lastModifiedBy>
  <cp:lastPrinted>2011-05-30T17:23:24Z</cp:lastPrinted>
  <dcterms:created xsi:type="dcterms:W3CDTF">2006-06-29T23:28:38Z</dcterms:created>
  <dcterms:modified xsi:type="dcterms:W3CDTF">2024-01-06T21:16:59Z</dcterms:modified>
</cp:coreProperties>
</file>